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683" lockStructure="1"/>
  <bookViews>
    <workbookView xWindow="390" yWindow="120" windowWidth="9420" windowHeight="11040"/>
  </bookViews>
  <sheets>
    <sheet name="RFP" sheetId="15" r:id="rId1"/>
    <sheet name="Census" sheetId="43" state="hidden" r:id="rId2"/>
    <sheet name="Med. Questionnaire" sheetId="17" state="hidden" r:id="rId3"/>
    <sheet name="LevelFundedWorksheet" sheetId="53" state="hidden" r:id="rId4"/>
    <sheet name="Underwriting" sheetId="18" state="hidden" r:id="rId5"/>
    <sheet name="Cover" sheetId="20" state="hidden" r:id="rId6"/>
    <sheet name="Intro" sheetId="21" state="hidden" r:id="rId7"/>
    <sheet name="Assumptions" sheetId="8" state="hidden" r:id="rId8"/>
    <sheet name="PremEquivwksht" sheetId="52" state="hidden" r:id="rId9"/>
    <sheet name="FI vs. SF Bar chart - 1 Plan" sheetId="32" state="hidden" r:id="rId10"/>
    <sheet name="FI vs. SF Bar chart - 2 Plan" sheetId="40" state="hidden" r:id="rId11"/>
    <sheet name="FI vs. SF Bar chart - 3 Plans" sheetId="42" state="hidden" r:id="rId12"/>
    <sheet name="FI vs. SF Bar chart - 4 Plans" sheetId="48" state="hidden" r:id="rId13"/>
    <sheet name="Health Coaching ROI" sheetId="50" state="hidden" r:id="rId14"/>
    <sheet name="HealthySolutions ROI Chart" sheetId="51" state="hidden" r:id="rId15"/>
    <sheet name="Benefit &amp; Rate Comp. - 1 Plan" sheetId="25" state="hidden" r:id="rId16"/>
    <sheet name="Benefit &amp; Rate Comp. - 2 Plans" sheetId="30" state="hidden" r:id="rId17"/>
    <sheet name="Benefit &amp; Rate Comp. - 3 Plans" sheetId="11" state="hidden" r:id="rId18"/>
    <sheet name="Benefit &amp; Rate Comp. - 4 Plans" sheetId="45" state="hidden" r:id="rId19"/>
    <sheet name="SF Illustration - 1 Plan" sheetId="37" state="hidden" r:id="rId20"/>
    <sheet name="SF Illustration - 2 Plan" sheetId="38" state="hidden" r:id="rId21"/>
    <sheet name="SF Illustration - 3 Plan" sheetId="39" state="hidden" r:id="rId22"/>
    <sheet name="SF Illustration - 4 Plans" sheetId="47" state="hidden" r:id="rId23"/>
    <sheet name="FI vs. SF Cost Savings" sheetId="34" state="hidden" r:id="rId24"/>
    <sheet name="Premium Equiv. - 1 Plan" sheetId="26" state="hidden" r:id="rId25"/>
    <sheet name="Premium Equiv. - 2 Plans" sheetId="29" state="hidden" r:id="rId26"/>
    <sheet name="Premium Equiv. - 3 Plans" sheetId="13" state="hidden" r:id="rId27"/>
    <sheet name="Premium Equiv. - 4 Plans" sheetId="46" state="hidden" r:id="rId28"/>
    <sheet name="Contingencies" sheetId="5" state="hidden" r:id="rId29"/>
    <sheet name="Imp. Costs" sheetId="9" state="hidden" r:id="rId30"/>
    <sheet name="Optional Services" sheetId="49" state="hidden" r:id="rId31"/>
    <sheet name="Back Cover" sheetId="22" state="hidden" r:id="rId32"/>
  </sheets>
  <definedNames>
    <definedName name="Fully_Insured" localSheetId="18">#REF!</definedName>
    <definedName name="Fully_Insured" localSheetId="12">#REF!</definedName>
    <definedName name="Fully_Insured" localSheetId="14">#REF!</definedName>
    <definedName name="Fully_Insured" localSheetId="30">#REF!</definedName>
    <definedName name="Fully_Insured" localSheetId="27">#REF!</definedName>
    <definedName name="Fully_Insured" localSheetId="22">#REF!</definedName>
    <definedName name="Fully_Insured">#REF!</definedName>
    <definedName name="_xlnm.Print_Area" localSheetId="15">'Benefit &amp; Rate Comp. - 1 Plan'!$A$1:$I$86</definedName>
    <definedName name="_xlnm.Print_Area" localSheetId="16">'Benefit &amp; Rate Comp. - 2 Plans'!$A$1:$O$129</definedName>
    <definedName name="_xlnm.Print_Area" localSheetId="17">'Benefit &amp; Rate Comp. - 3 Plans'!$A$1:$O$172</definedName>
    <definedName name="_xlnm.Print_Area" localSheetId="18">'Benefit &amp; Rate Comp. - 4 Plans'!$A$1:$T$170</definedName>
    <definedName name="_xlnm.Print_Area" localSheetId="28">Contingencies!$A$1:$J$43</definedName>
    <definedName name="_xlnm.Print_Area" localSheetId="5">Cover!$A$1:$K$51</definedName>
    <definedName name="_xlnm.Print_Area" localSheetId="23">'FI vs. SF Cost Savings'!$A$1:$G$22</definedName>
    <definedName name="_xlnm.Print_Area" localSheetId="14">'HealthySolutions ROI Chart'!$A$1:$K$28</definedName>
    <definedName name="_xlnm.Print_Area" localSheetId="29">'Imp. Costs'!$A$1:$G$35</definedName>
    <definedName name="_xlnm.Print_Area" localSheetId="3">LevelFundedWorksheet!$A$134:$E$167</definedName>
    <definedName name="_xlnm.Print_Area" localSheetId="24">'Premium Equiv. - 1 Plan'!$A$1:$G$27</definedName>
    <definedName name="_xlnm.Print_Area" localSheetId="25">'Premium Equiv. - 2 Plans'!$A$1:$G$56</definedName>
    <definedName name="_xlnm.Print_Area" localSheetId="26">'Premium Equiv. - 3 Plans'!$A$1:$G$40</definedName>
    <definedName name="_xlnm.Print_Area" localSheetId="27">'Premium Equiv. - 4 Plans'!$A$1:$G$48</definedName>
    <definedName name="_xlnm.Print_Area" localSheetId="0">RFP!$A$1:$I$304</definedName>
    <definedName name="_xlnm.Print_Area" localSheetId="20">'SF Illustration - 2 Plan'!$A$1:$K$60</definedName>
    <definedName name="_xlnm.Print_Area" localSheetId="21">'SF Illustration - 3 Plan'!$A$1:$M$60</definedName>
    <definedName name="_xlnm.Print_Area" localSheetId="22">'SF Illustration - 4 Plans'!$A$1:$M$60</definedName>
    <definedName name="_xlnm.Print_Area" localSheetId="4">Underwriting!$A$1:$F$119</definedName>
  </definedNames>
  <calcPr calcId="145621"/>
</workbook>
</file>

<file path=xl/calcChain.xml><?xml version="1.0" encoding="utf-8"?>
<calcChain xmlns="http://schemas.openxmlformats.org/spreadsheetml/2006/main">
  <c r="D7" i="47" l="1"/>
  <c r="B135" i="45"/>
  <c r="B92" i="45"/>
  <c r="B49" i="45"/>
  <c r="D7" i="39"/>
  <c r="B136" i="11"/>
  <c r="B93" i="11"/>
  <c r="B50" i="11"/>
  <c r="D7" i="38"/>
  <c r="F93" i="30"/>
  <c r="F50" i="30"/>
  <c r="D7" i="37"/>
  <c r="D51" i="25"/>
  <c r="F106" i="15" l="1"/>
  <c r="F107" i="15"/>
  <c r="F108" i="15"/>
  <c r="F105" i="15"/>
  <c r="F137" i="15"/>
  <c r="F138" i="15"/>
  <c r="F139" i="15"/>
  <c r="F136" i="15"/>
  <c r="F165" i="15"/>
  <c r="F166" i="15"/>
  <c r="F167" i="15"/>
  <c r="F164" i="15"/>
  <c r="D36" i="49" l="1"/>
  <c r="M19" i="47"/>
  <c r="M20" i="47"/>
  <c r="M21" i="47"/>
  <c r="M18" i="47"/>
  <c r="L22" i="47"/>
  <c r="J22" i="47"/>
  <c r="K19" i="47"/>
  <c r="K20" i="47"/>
  <c r="K21" i="47"/>
  <c r="K18" i="47"/>
  <c r="H22" i="47"/>
  <c r="I19" i="47"/>
  <c r="I20" i="47"/>
  <c r="I21" i="47"/>
  <c r="I18" i="47"/>
  <c r="J22" i="39"/>
  <c r="K19" i="39"/>
  <c r="K20" i="39"/>
  <c r="K21" i="39"/>
  <c r="K18" i="39"/>
  <c r="I28" i="38"/>
  <c r="I27" i="38"/>
  <c r="F72" i="15"/>
  <c r="F73" i="15"/>
  <c r="F74" i="15"/>
  <c r="F71" i="15"/>
  <c r="A56" i="53" l="1"/>
  <c r="A88" i="53" s="1"/>
  <c r="A120" i="53" s="1"/>
  <c r="A157" i="53" s="1"/>
  <c r="D24" i="53"/>
  <c r="D56" i="53" s="1"/>
  <c r="D88" i="53" s="1"/>
  <c r="D120" i="53" s="1"/>
  <c r="D157" i="53" s="1"/>
  <c r="D17" i="53"/>
  <c r="D49" i="53" s="1"/>
  <c r="D81" i="53" s="1"/>
  <c r="D113" i="53" s="1"/>
  <c r="D150" i="53" s="1"/>
  <c r="D10" i="53"/>
  <c r="D42" i="53" s="1"/>
  <c r="D74" i="53" s="1"/>
  <c r="D106" i="53" s="1"/>
  <c r="D143" i="53" s="1"/>
  <c r="A24" i="53"/>
  <c r="A17" i="53"/>
  <c r="A49" i="53" s="1"/>
  <c r="A81" i="53" s="1"/>
  <c r="A113" i="53" s="1"/>
  <c r="A150" i="53" s="1"/>
  <c r="A10" i="53"/>
  <c r="A42" i="53" s="1"/>
  <c r="A74" i="53" s="1"/>
  <c r="A106" i="53" s="1"/>
  <c r="A143" i="53" s="1"/>
  <c r="D3" i="53"/>
  <c r="D35" i="53" s="1"/>
  <c r="D67" i="53" s="1"/>
  <c r="D99" i="53" s="1"/>
  <c r="D136" i="53" s="1"/>
  <c r="A3" i="53"/>
  <c r="A35" i="53" s="1"/>
  <c r="A67" i="53" s="1"/>
  <c r="A99" i="53" s="1"/>
  <c r="A136" i="53" s="1"/>
  <c r="H38" i="39" l="1"/>
  <c r="H37" i="39"/>
  <c r="F38" i="39"/>
  <c r="F37" i="39"/>
  <c r="J36" i="39"/>
  <c r="J35" i="39"/>
  <c r="J33" i="39"/>
  <c r="J34" i="39"/>
  <c r="J37" i="39"/>
  <c r="J38" i="39"/>
  <c r="J32" i="39"/>
  <c r="K28" i="39"/>
  <c r="K27" i="39"/>
  <c r="K12" i="39"/>
  <c r="K13" i="39"/>
  <c r="K14" i="39"/>
  <c r="K11" i="39"/>
  <c r="D55" i="39"/>
  <c r="H36" i="38"/>
  <c r="H36" i="39" s="1"/>
  <c r="H35" i="38"/>
  <c r="H35" i="39" s="1"/>
  <c r="H33" i="38"/>
  <c r="H33" i="39" s="1"/>
  <c r="H34" i="38"/>
  <c r="H34" i="39" s="1"/>
  <c r="H37" i="38"/>
  <c r="H38" i="38"/>
  <c r="H32" i="38"/>
  <c r="H32" i="39" s="1"/>
  <c r="F38" i="38"/>
  <c r="F37" i="38"/>
  <c r="L36" i="47"/>
  <c r="L35" i="47"/>
  <c r="L33" i="47"/>
  <c r="L34" i="47"/>
  <c r="L37" i="47"/>
  <c r="L38" i="47"/>
  <c r="L32" i="47"/>
  <c r="J36" i="47"/>
  <c r="J35" i="47"/>
  <c r="J33" i="47"/>
  <c r="J34" i="47"/>
  <c r="J37" i="47"/>
  <c r="J38" i="47"/>
  <c r="J32" i="47"/>
  <c r="H36" i="47"/>
  <c r="H35" i="47"/>
  <c r="H33" i="47"/>
  <c r="H34" i="47"/>
  <c r="H37" i="47"/>
  <c r="H38" i="47"/>
  <c r="H32" i="47"/>
  <c r="F36" i="47"/>
  <c r="F35" i="47"/>
  <c r="F33" i="47"/>
  <c r="F34" i="47"/>
  <c r="F37" i="47"/>
  <c r="F38" i="47"/>
  <c r="F32" i="47"/>
  <c r="M28" i="47"/>
  <c r="M27" i="47"/>
  <c r="K28" i="47"/>
  <c r="K27" i="47"/>
  <c r="I28" i="47"/>
  <c r="I27" i="47"/>
  <c r="G28" i="47"/>
  <c r="G27" i="47"/>
  <c r="F22" i="47"/>
  <c r="G19" i="47"/>
  <c r="G20" i="47"/>
  <c r="G21" i="47"/>
  <c r="G18" i="47"/>
  <c r="M12" i="47"/>
  <c r="M13" i="47"/>
  <c r="M14" i="47"/>
  <c r="M11" i="47"/>
  <c r="K12" i="47"/>
  <c r="K13" i="47"/>
  <c r="K14" i="47"/>
  <c r="K11" i="47"/>
  <c r="I12" i="47"/>
  <c r="I13" i="47"/>
  <c r="I14" i="47"/>
  <c r="I11" i="47"/>
  <c r="G28" i="37"/>
  <c r="G28" i="39" s="1"/>
  <c r="G27" i="37"/>
  <c r="G27" i="38" s="1"/>
  <c r="F22" i="37"/>
  <c r="F22" i="39" s="1"/>
  <c r="G19" i="37"/>
  <c r="G19" i="39" s="1"/>
  <c r="G20" i="37"/>
  <c r="G20" i="39" s="1"/>
  <c r="G21" i="37"/>
  <c r="G21" i="39" s="1"/>
  <c r="G18" i="37"/>
  <c r="G18" i="39" s="1"/>
  <c r="G12" i="37"/>
  <c r="G12" i="39" s="1"/>
  <c r="G13" i="37"/>
  <c r="G13" i="39" s="1"/>
  <c r="G14" i="37"/>
  <c r="G14" i="39" s="1"/>
  <c r="G11" i="37"/>
  <c r="G11" i="39" s="1"/>
  <c r="G12" i="47"/>
  <c r="G13" i="47"/>
  <c r="G14" i="47"/>
  <c r="G11" i="47"/>
  <c r="F35" i="37"/>
  <c r="F35" i="39" s="1"/>
  <c r="F34" i="37"/>
  <c r="F34" i="38" s="1"/>
  <c r="F33" i="37"/>
  <c r="F33" i="39" s="1"/>
  <c r="F32" i="37"/>
  <c r="F32" i="38" s="1"/>
  <c r="F38" i="37"/>
  <c r="F37" i="37"/>
  <c r="F36" i="37"/>
  <c r="F36" i="38" s="1"/>
  <c r="E45" i="37"/>
  <c r="E46" i="37"/>
  <c r="E47" i="37"/>
  <c r="E44" i="37"/>
  <c r="C45" i="37"/>
  <c r="C46" i="37"/>
  <c r="C47" i="37"/>
  <c r="C44" i="37"/>
  <c r="D36" i="37"/>
  <c r="D36" i="47" s="1"/>
  <c r="D35" i="37"/>
  <c r="D35" i="47" s="1"/>
  <c r="D34" i="37"/>
  <c r="D34" i="47" s="1"/>
  <c r="D33" i="37"/>
  <c r="D33" i="47" s="1"/>
  <c r="D32" i="37"/>
  <c r="D32" i="47" s="1"/>
  <c r="B36" i="37"/>
  <c r="B36" i="47" s="1"/>
  <c r="B35" i="37"/>
  <c r="B35" i="47" s="1"/>
  <c r="B34" i="37"/>
  <c r="B34" i="47" s="1"/>
  <c r="B33" i="37"/>
  <c r="B33" i="47" s="1"/>
  <c r="B32" i="37"/>
  <c r="B32" i="47" s="1"/>
  <c r="E28" i="37"/>
  <c r="E27" i="37"/>
  <c r="C28" i="37"/>
  <c r="C27" i="37"/>
  <c r="D22" i="37"/>
  <c r="E19" i="37"/>
  <c r="E20" i="37"/>
  <c r="E21" i="37"/>
  <c r="E18" i="37"/>
  <c r="B22" i="37"/>
  <c r="B22" i="39" s="1"/>
  <c r="C19" i="37"/>
  <c r="C20" i="37"/>
  <c r="C21" i="37"/>
  <c r="C18" i="37"/>
  <c r="E12" i="37"/>
  <c r="E13" i="37"/>
  <c r="E14" i="37"/>
  <c r="E11" i="37"/>
  <c r="C12" i="37"/>
  <c r="C13" i="37"/>
  <c r="C14" i="37"/>
  <c r="C11" i="37"/>
  <c r="R30" i="52"/>
  <c r="AA40" i="52" s="1"/>
  <c r="P30" i="52"/>
  <c r="Y30" i="52" s="1"/>
  <c r="N30" i="52"/>
  <c r="W40" i="52" s="1"/>
  <c r="L30" i="52"/>
  <c r="U40" i="52" s="1"/>
  <c r="H30" i="52"/>
  <c r="F30" i="52"/>
  <c r="D30" i="52"/>
  <c r="B30" i="52"/>
  <c r="G13" i="38" l="1"/>
  <c r="G11" i="38"/>
  <c r="L40" i="52"/>
  <c r="U30" i="52"/>
  <c r="P40" i="52"/>
  <c r="W30" i="52"/>
  <c r="Y40" i="52"/>
  <c r="N40" i="52"/>
  <c r="R40" i="52"/>
  <c r="AA30" i="52"/>
  <c r="F33" i="38"/>
  <c r="F35" i="38"/>
  <c r="F32" i="39"/>
  <c r="F34" i="39"/>
  <c r="F36" i="39"/>
  <c r="G28" i="38"/>
  <c r="G27" i="39"/>
  <c r="G18" i="38"/>
  <c r="G20" i="38"/>
  <c r="F22" i="38"/>
  <c r="G21" i="38"/>
  <c r="G19" i="38"/>
  <c r="G14" i="38"/>
  <c r="G12" i="38"/>
  <c r="A26" i="53"/>
  <c r="A58" i="53" s="1"/>
  <c r="A90" i="53" s="1"/>
  <c r="A122" i="53" s="1"/>
  <c r="A159" i="53" s="1"/>
  <c r="A27" i="53"/>
  <c r="A59" i="53" s="1"/>
  <c r="A91" i="53" s="1"/>
  <c r="A123" i="53" s="1"/>
  <c r="A160" i="53" s="1"/>
  <c r="A28" i="53"/>
  <c r="A60" i="53" s="1"/>
  <c r="A92" i="53" s="1"/>
  <c r="A124" i="53" s="1"/>
  <c r="A161" i="53" s="1"/>
  <c r="A25" i="53"/>
  <c r="A57" i="53" s="1"/>
  <c r="A19" i="53"/>
  <c r="A51" i="53" s="1"/>
  <c r="A83" i="53" s="1"/>
  <c r="A115" i="53" s="1"/>
  <c r="A152" i="53" s="1"/>
  <c r="A20" i="53"/>
  <c r="A52" i="53" s="1"/>
  <c r="A84" i="53" s="1"/>
  <c r="A116" i="53" s="1"/>
  <c r="A153" i="53" s="1"/>
  <c r="A21" i="53"/>
  <c r="A18" i="53"/>
  <c r="A50" i="53" s="1"/>
  <c r="A12" i="53"/>
  <c r="A13" i="53"/>
  <c r="A45" i="53" s="1"/>
  <c r="A77" i="53" s="1"/>
  <c r="A109" i="53" s="1"/>
  <c r="A146" i="53" s="1"/>
  <c r="A14" i="53"/>
  <c r="A46" i="53" s="1"/>
  <c r="A78" i="53" s="1"/>
  <c r="A110" i="53" s="1"/>
  <c r="A147" i="53" s="1"/>
  <c r="A11" i="53"/>
  <c r="A43" i="53" s="1"/>
  <c r="A5" i="53"/>
  <c r="A37" i="53" s="1"/>
  <c r="A69" i="53" s="1"/>
  <c r="A101" i="53" s="1"/>
  <c r="A138" i="53" s="1"/>
  <c r="A6" i="53"/>
  <c r="A38" i="53" s="1"/>
  <c r="A70" i="53" s="1"/>
  <c r="A102" i="53" s="1"/>
  <c r="A139" i="53" s="1"/>
  <c r="A7" i="53"/>
  <c r="A39" i="53" s="1"/>
  <c r="A71" i="53" s="1"/>
  <c r="A103" i="53" s="1"/>
  <c r="A140" i="53" s="1"/>
  <c r="A4" i="53"/>
  <c r="A36" i="53" s="1"/>
  <c r="E161" i="53"/>
  <c r="B161" i="53"/>
  <c r="E160" i="53"/>
  <c r="B160" i="53"/>
  <c r="E159" i="53"/>
  <c r="B159" i="53"/>
  <c r="E158" i="53"/>
  <c r="B158" i="53"/>
  <c r="E154" i="53"/>
  <c r="B154" i="53"/>
  <c r="E153" i="53"/>
  <c r="B153" i="53"/>
  <c r="E152" i="53"/>
  <c r="B152" i="53"/>
  <c r="E151" i="53"/>
  <c r="B151" i="53"/>
  <c r="E147" i="53"/>
  <c r="B147" i="53"/>
  <c r="E146" i="53"/>
  <c r="B146" i="53"/>
  <c r="E145" i="53"/>
  <c r="B145" i="53"/>
  <c r="E144" i="53"/>
  <c r="B144" i="53"/>
  <c r="E140" i="53"/>
  <c r="B140" i="53"/>
  <c r="E139" i="53"/>
  <c r="B139" i="53"/>
  <c r="E138" i="53"/>
  <c r="B138" i="53"/>
  <c r="E137" i="53"/>
  <c r="B137" i="53"/>
  <c r="A53" i="53"/>
  <c r="A85" i="53" s="1"/>
  <c r="A117" i="53" s="1"/>
  <c r="A154" i="53" s="1"/>
  <c r="B15" i="53" l="1"/>
  <c r="B16" i="53" s="1"/>
  <c r="A44" i="53"/>
  <c r="A76" i="53" s="1"/>
  <c r="A108" i="53" s="1"/>
  <c r="A145" i="53" s="1"/>
  <c r="A68" i="53"/>
  <c r="B40" i="53"/>
  <c r="B41" i="53" s="1"/>
  <c r="A75" i="53"/>
  <c r="B47" i="53"/>
  <c r="B48" i="53" s="1"/>
  <c r="A82" i="53"/>
  <c r="B54" i="53"/>
  <c r="B55" i="53" s="1"/>
  <c r="A89" i="53"/>
  <c r="B61" i="53"/>
  <c r="B62" i="53" s="1"/>
  <c r="D4" i="53"/>
  <c r="D5" i="53"/>
  <c r="D37" i="53" s="1"/>
  <c r="D69" i="53" s="1"/>
  <c r="D101" i="53" s="1"/>
  <c r="D138" i="53" s="1"/>
  <c r="D6" i="53"/>
  <c r="D38" i="53" s="1"/>
  <c r="D70" i="53" s="1"/>
  <c r="D102" i="53" s="1"/>
  <c r="D139" i="53" s="1"/>
  <c r="D7" i="53"/>
  <c r="D39" i="53" s="1"/>
  <c r="D71" i="53" s="1"/>
  <c r="D103" i="53" s="1"/>
  <c r="D140" i="53" s="1"/>
  <c r="D11" i="53"/>
  <c r="D12" i="53"/>
  <c r="D44" i="53" s="1"/>
  <c r="D76" i="53" s="1"/>
  <c r="D108" i="53" s="1"/>
  <c r="D145" i="53" s="1"/>
  <c r="D13" i="53"/>
  <c r="D45" i="53" s="1"/>
  <c r="D77" i="53" s="1"/>
  <c r="D109" i="53" s="1"/>
  <c r="D146" i="53" s="1"/>
  <c r="D14" i="53"/>
  <c r="D46" i="53" s="1"/>
  <c r="D78" i="53" s="1"/>
  <c r="D110" i="53" s="1"/>
  <c r="D147" i="53" s="1"/>
  <c r="D18" i="53"/>
  <c r="D19" i="53"/>
  <c r="D51" i="53" s="1"/>
  <c r="D83" i="53" s="1"/>
  <c r="D115" i="53" s="1"/>
  <c r="D152" i="53" s="1"/>
  <c r="D20" i="53"/>
  <c r="D52" i="53" s="1"/>
  <c r="D84" i="53" s="1"/>
  <c r="D116" i="53" s="1"/>
  <c r="D153" i="53" s="1"/>
  <c r="D21" i="53"/>
  <c r="D53" i="53" s="1"/>
  <c r="D85" i="53" s="1"/>
  <c r="D117" i="53" s="1"/>
  <c r="D154" i="53" s="1"/>
  <c r="D25" i="53"/>
  <c r="D26" i="53"/>
  <c r="D58" i="53" s="1"/>
  <c r="D90" i="53" s="1"/>
  <c r="D122" i="53" s="1"/>
  <c r="D159" i="53" s="1"/>
  <c r="D27" i="53"/>
  <c r="D59" i="53" s="1"/>
  <c r="D91" i="53" s="1"/>
  <c r="D123" i="53" s="1"/>
  <c r="D160" i="53" s="1"/>
  <c r="D28" i="53"/>
  <c r="D60" i="53" s="1"/>
  <c r="D92" i="53" s="1"/>
  <c r="D124" i="53" s="1"/>
  <c r="D161" i="53" s="1"/>
  <c r="B8" i="53"/>
  <c r="B9" i="53" s="1"/>
  <c r="B22" i="53"/>
  <c r="B23" i="53" s="1"/>
  <c r="B29" i="53"/>
  <c r="B30" i="53" s="1"/>
  <c r="B64" i="53" l="1"/>
  <c r="B32" i="53"/>
  <c r="D57" i="53"/>
  <c r="E29" i="53"/>
  <c r="E30" i="53" s="1"/>
  <c r="D50" i="53"/>
  <c r="E22" i="53"/>
  <c r="E23" i="53" s="1"/>
  <c r="D43" i="53"/>
  <c r="E15" i="53"/>
  <c r="E16" i="53" s="1"/>
  <c r="D36" i="53"/>
  <c r="E8" i="53"/>
  <c r="E9" i="53" s="1"/>
  <c r="A121" i="53"/>
  <c r="B93" i="53"/>
  <c r="B94" i="53" s="1"/>
  <c r="B86" i="53"/>
  <c r="B87" i="53" s="1"/>
  <c r="A114" i="53"/>
  <c r="B79" i="53"/>
  <c r="B80" i="53" s="1"/>
  <c r="A107" i="53"/>
  <c r="A100" i="53"/>
  <c r="B72" i="53"/>
  <c r="B73" i="53" s="1"/>
  <c r="E32" i="53" l="1"/>
  <c r="B96" i="53"/>
  <c r="A144" i="53"/>
  <c r="B148" i="53" s="1"/>
  <c r="B149" i="53" s="1"/>
  <c r="B111" i="53"/>
  <c r="B112" i="53" s="1"/>
  <c r="B118" i="53"/>
  <c r="B119" i="53" s="1"/>
  <c r="A151" i="53"/>
  <c r="B155" i="53" s="1"/>
  <c r="B156" i="53" s="1"/>
  <c r="A137" i="53"/>
  <c r="B141" i="53" s="1"/>
  <c r="B142" i="53" s="1"/>
  <c r="B104" i="53"/>
  <c r="B105" i="53" s="1"/>
  <c r="B125" i="53"/>
  <c r="B126" i="53" s="1"/>
  <c r="A158" i="53"/>
  <c r="B162" i="53" s="1"/>
  <c r="B163" i="53" s="1"/>
  <c r="D68" i="53"/>
  <c r="E40" i="53"/>
  <c r="E41" i="53" s="1"/>
  <c r="D75" i="53"/>
  <c r="E47" i="53"/>
  <c r="E48" i="53" s="1"/>
  <c r="D82" i="53"/>
  <c r="E54" i="53"/>
  <c r="E55" i="53" s="1"/>
  <c r="D89" i="53"/>
  <c r="E61" i="53"/>
  <c r="E62" i="53" s="1"/>
  <c r="E64" i="53" l="1"/>
  <c r="B128" i="53"/>
  <c r="B131" i="53" s="1"/>
  <c r="D121" i="53"/>
  <c r="E93" i="53"/>
  <c r="E94" i="53" s="1"/>
  <c r="D114" i="53"/>
  <c r="E86" i="53"/>
  <c r="E87" i="53" s="1"/>
  <c r="D107" i="53"/>
  <c r="E79" i="53"/>
  <c r="E80" i="53" s="1"/>
  <c r="D100" i="53"/>
  <c r="E72" i="53"/>
  <c r="E73" i="53" s="1"/>
  <c r="B166" i="53"/>
  <c r="D137" i="53" l="1"/>
  <c r="E141" i="53" s="1"/>
  <c r="E142" i="53" s="1"/>
  <c r="E104" i="53"/>
  <c r="E105" i="53" s="1"/>
  <c r="E96" i="53"/>
  <c r="D144" i="53"/>
  <c r="E148" i="53" s="1"/>
  <c r="E149" i="53" s="1"/>
  <c r="E111" i="53"/>
  <c r="E112" i="53" s="1"/>
  <c r="D151" i="53"/>
  <c r="E155" i="53" s="1"/>
  <c r="E156" i="53" s="1"/>
  <c r="E118" i="53"/>
  <c r="E119" i="53" s="1"/>
  <c r="D158" i="53"/>
  <c r="E162" i="53" s="1"/>
  <c r="E163" i="53" s="1"/>
  <c r="E125" i="53"/>
  <c r="E126" i="53" s="1"/>
  <c r="E166" i="53" l="1"/>
  <c r="E128" i="53"/>
  <c r="E131" i="53" s="1"/>
  <c r="E133" i="53" s="1"/>
  <c r="H27" i="30" l="1"/>
  <c r="L27" i="30" s="1"/>
  <c r="H26" i="30"/>
  <c r="H24" i="30"/>
  <c r="L24" i="30" s="1"/>
  <c r="H23" i="30"/>
  <c r="H21" i="30"/>
  <c r="L21" i="30" s="1"/>
  <c r="H20" i="30"/>
  <c r="H18" i="30"/>
  <c r="L18" i="30" s="1"/>
  <c r="H17" i="30"/>
  <c r="H16" i="30"/>
  <c r="L16" i="30" s="1"/>
  <c r="H15" i="30"/>
  <c r="H14" i="30"/>
  <c r="H12" i="30"/>
  <c r="H11" i="30"/>
  <c r="L11" i="30" s="1"/>
  <c r="F27" i="30"/>
  <c r="J27" i="30" s="1"/>
  <c r="F26" i="30"/>
  <c r="J26" i="30" s="1"/>
  <c r="F24" i="30"/>
  <c r="J24" i="30" s="1"/>
  <c r="F23" i="30"/>
  <c r="J23" i="30" s="1"/>
  <c r="F21" i="30"/>
  <c r="J21" i="30" s="1"/>
  <c r="F20" i="30"/>
  <c r="J20" i="30" s="1"/>
  <c r="F18" i="30"/>
  <c r="J18" i="30" s="1"/>
  <c r="F17" i="30"/>
  <c r="J17" i="30" s="1"/>
  <c r="F16" i="30"/>
  <c r="J16" i="30" s="1"/>
  <c r="F15" i="30"/>
  <c r="J15" i="30" s="1"/>
  <c r="F14" i="30"/>
  <c r="F12" i="30"/>
  <c r="J12" i="30" s="1"/>
  <c r="F11" i="30"/>
  <c r="J11" i="30" s="1"/>
  <c r="D27" i="30"/>
  <c r="D26" i="30"/>
  <c r="D24" i="30"/>
  <c r="D23" i="30"/>
  <c r="D21" i="30"/>
  <c r="D20" i="30"/>
  <c r="D18" i="30"/>
  <c r="D17" i="30"/>
  <c r="D16" i="30"/>
  <c r="D15" i="30"/>
  <c r="D14" i="30"/>
  <c r="D12" i="30"/>
  <c r="D11" i="30"/>
  <c r="B27" i="30"/>
  <c r="B26" i="30"/>
  <c r="B24" i="30"/>
  <c r="B23" i="30"/>
  <c r="B21" i="30"/>
  <c r="B20" i="30"/>
  <c r="B18" i="30"/>
  <c r="B17" i="30"/>
  <c r="B16" i="30"/>
  <c r="B15" i="30"/>
  <c r="B14" i="30"/>
  <c r="B12" i="30"/>
  <c r="B11" i="30"/>
  <c r="D30" i="30"/>
  <c r="D31" i="30"/>
  <c r="D32" i="30"/>
  <c r="D29" i="30"/>
  <c r="B30" i="30"/>
  <c r="B31" i="30"/>
  <c r="B32" i="30"/>
  <c r="B29" i="30"/>
  <c r="L9" i="30"/>
  <c r="J9" i="30"/>
  <c r="H9" i="30"/>
  <c r="D9" i="30"/>
  <c r="F9" i="30"/>
  <c r="B9" i="30"/>
  <c r="B8" i="30"/>
  <c r="F8" i="30" s="1"/>
  <c r="G3" i="30"/>
  <c r="G2" i="30"/>
  <c r="G1" i="30"/>
  <c r="N40" i="30"/>
  <c r="O32" i="30"/>
  <c r="N32" i="30"/>
  <c r="O31" i="30"/>
  <c r="N31" i="30"/>
  <c r="O30" i="30"/>
  <c r="N30" i="30"/>
  <c r="O29" i="30"/>
  <c r="N29" i="30"/>
  <c r="N26" i="30"/>
  <c r="L26" i="30"/>
  <c r="L23" i="30"/>
  <c r="N21" i="30"/>
  <c r="N20" i="30"/>
  <c r="L20" i="30"/>
  <c r="N18" i="30"/>
  <c r="L17" i="30"/>
  <c r="N16" i="30"/>
  <c r="N15" i="30"/>
  <c r="L15" i="30"/>
  <c r="L14" i="30"/>
  <c r="J14" i="30"/>
  <c r="N12" i="30"/>
  <c r="L12" i="30"/>
  <c r="N11" i="30"/>
  <c r="N10" i="30"/>
  <c r="N9" i="30"/>
  <c r="G3" i="42"/>
  <c r="G2" i="42"/>
  <c r="N170" i="11"/>
  <c r="N169" i="11"/>
  <c r="N165" i="11"/>
  <c r="O161" i="11"/>
  <c r="N161" i="11"/>
  <c r="O160" i="11"/>
  <c r="N160" i="11"/>
  <c r="O159" i="11"/>
  <c r="N159" i="11"/>
  <c r="O158" i="11"/>
  <c r="N158" i="11"/>
  <c r="N162" i="11" s="1"/>
  <c r="N163" i="11" s="1"/>
  <c r="N164" i="11" s="1"/>
  <c r="N166" i="11" s="1"/>
  <c r="N156" i="11"/>
  <c r="N155" i="11"/>
  <c r="N153" i="11"/>
  <c r="N152" i="11"/>
  <c r="N150" i="11"/>
  <c r="N149" i="11"/>
  <c r="N147" i="11"/>
  <c r="N146" i="11"/>
  <c r="N145" i="11"/>
  <c r="N144" i="11"/>
  <c r="N143" i="11"/>
  <c r="N141" i="11"/>
  <c r="N140" i="11"/>
  <c r="N139" i="11"/>
  <c r="N138" i="11"/>
  <c r="N127" i="11"/>
  <c r="N126" i="11"/>
  <c r="N122" i="11"/>
  <c r="O118" i="11"/>
  <c r="N118" i="11"/>
  <c r="O117" i="11"/>
  <c r="N117" i="11"/>
  <c r="O116" i="11"/>
  <c r="N116" i="11"/>
  <c r="O115" i="11"/>
  <c r="N115" i="11"/>
  <c r="N113" i="11"/>
  <c r="N112" i="11"/>
  <c r="N110" i="11"/>
  <c r="N109" i="11"/>
  <c r="N107" i="11"/>
  <c r="N106" i="11"/>
  <c r="N104" i="11"/>
  <c r="N103" i="11"/>
  <c r="N102" i="11"/>
  <c r="N101" i="11"/>
  <c r="N100" i="11"/>
  <c r="N98" i="11"/>
  <c r="N97" i="11"/>
  <c r="N96" i="11"/>
  <c r="N95" i="11"/>
  <c r="N119" i="11" l="1"/>
  <c r="N120" i="11" s="1"/>
  <c r="N121" i="11" s="1"/>
  <c r="N123" i="11" s="1"/>
  <c r="N33" i="30"/>
  <c r="N34" i="30" s="1"/>
  <c r="N35" i="30" s="1"/>
  <c r="N37" i="30" s="1"/>
  <c r="R169" i="45"/>
  <c r="R168" i="45"/>
  <c r="R164" i="45"/>
  <c r="S160" i="45"/>
  <c r="R160" i="45"/>
  <c r="S159" i="45"/>
  <c r="R159" i="45"/>
  <c r="S158" i="45"/>
  <c r="R158" i="45"/>
  <c r="S157" i="45"/>
  <c r="R157" i="45"/>
  <c r="R161" i="45" s="1"/>
  <c r="R162" i="45" s="1"/>
  <c r="R163" i="45" s="1"/>
  <c r="R165" i="45" s="1"/>
  <c r="R155" i="45"/>
  <c r="R154" i="45"/>
  <c r="R152" i="45"/>
  <c r="R151" i="45"/>
  <c r="R149" i="45"/>
  <c r="R148" i="45"/>
  <c r="R146" i="45"/>
  <c r="R145" i="45"/>
  <c r="R144" i="45"/>
  <c r="R143" i="45"/>
  <c r="R142" i="45"/>
  <c r="R140" i="45"/>
  <c r="R139" i="45"/>
  <c r="R138" i="45"/>
  <c r="R137" i="45"/>
  <c r="R126" i="45"/>
  <c r="R125" i="45"/>
  <c r="R121" i="45"/>
  <c r="S117" i="45"/>
  <c r="R117" i="45"/>
  <c r="S116" i="45"/>
  <c r="R116" i="45"/>
  <c r="S115" i="45"/>
  <c r="R115" i="45"/>
  <c r="S114" i="45"/>
  <c r="R114" i="45"/>
  <c r="R112" i="45"/>
  <c r="R111" i="45"/>
  <c r="R109" i="45"/>
  <c r="R108" i="45"/>
  <c r="R106" i="45"/>
  <c r="R105" i="45"/>
  <c r="R103" i="45"/>
  <c r="R102" i="45"/>
  <c r="R101" i="45"/>
  <c r="R100" i="45"/>
  <c r="R99" i="45"/>
  <c r="R97" i="45"/>
  <c r="R96" i="45"/>
  <c r="R95" i="45"/>
  <c r="R94" i="45"/>
  <c r="E32" i="52"/>
  <c r="E33" i="52"/>
  <c r="E34" i="52"/>
  <c r="E31" i="52"/>
  <c r="C32" i="52"/>
  <c r="C33" i="52"/>
  <c r="C34" i="52"/>
  <c r="C31" i="52"/>
  <c r="F3" i="48"/>
  <c r="F2" i="48"/>
  <c r="I32" i="52"/>
  <c r="I33" i="52"/>
  <c r="I34" i="52"/>
  <c r="I31" i="52"/>
  <c r="G32" i="52"/>
  <c r="G33" i="52"/>
  <c r="G34" i="52"/>
  <c r="G31" i="52"/>
  <c r="R118" i="45" l="1"/>
  <c r="R119" i="45" s="1"/>
  <c r="R120" i="45" s="1"/>
  <c r="R122" i="45" s="1"/>
  <c r="F32" i="29"/>
  <c r="F33" i="29" s="1"/>
  <c r="F40" i="29" s="1"/>
  <c r="A44" i="29"/>
  <c r="F39" i="29"/>
  <c r="F41" i="29" l="1"/>
  <c r="F42" i="29"/>
  <c r="F34" i="29"/>
  <c r="F35" i="29"/>
  <c r="B3" i="52" l="1"/>
  <c r="E10" i="52" l="1"/>
  <c r="E11" i="52"/>
  <c r="E12" i="52"/>
  <c r="E9" i="52"/>
  <c r="D10" i="52"/>
  <c r="N20" i="52" s="1"/>
  <c r="D11" i="52"/>
  <c r="N21" i="52" s="1"/>
  <c r="D12" i="52"/>
  <c r="N22" i="52" s="1"/>
  <c r="D9" i="52"/>
  <c r="N19" i="52" s="1"/>
  <c r="C10" i="52"/>
  <c r="C11" i="52"/>
  <c r="C12" i="52"/>
  <c r="C9" i="52"/>
  <c r="B10" i="52"/>
  <c r="L20" i="52" s="1"/>
  <c r="B11" i="52"/>
  <c r="L21" i="52" s="1"/>
  <c r="B12" i="52"/>
  <c r="L22" i="52" s="1"/>
  <c r="B9" i="52"/>
  <c r="L19" i="52" s="1"/>
  <c r="C7" i="52"/>
  <c r="C29" i="52" s="1"/>
  <c r="B13" i="52" l="1"/>
  <c r="B14" i="52" s="1"/>
  <c r="G12" i="52"/>
  <c r="L12" i="52" s="1"/>
  <c r="G10" i="52"/>
  <c r="L10" i="52" s="1"/>
  <c r="G22" i="52"/>
  <c r="G20" i="52"/>
  <c r="G9" i="52"/>
  <c r="L9" i="52" s="1"/>
  <c r="G11" i="52"/>
  <c r="L11" i="52" s="1"/>
  <c r="G19" i="52"/>
  <c r="G21" i="52"/>
  <c r="I9" i="52"/>
  <c r="N9" i="52" s="1"/>
  <c r="I11" i="52"/>
  <c r="N11" i="52" s="1"/>
  <c r="I19" i="52"/>
  <c r="I21" i="52"/>
  <c r="I12" i="52"/>
  <c r="N12" i="52" s="1"/>
  <c r="I10" i="52"/>
  <c r="N10" i="52" s="1"/>
  <c r="I22" i="52"/>
  <c r="I20" i="52"/>
  <c r="D13" i="52"/>
  <c r="D14" i="52" s="1"/>
  <c r="B15" i="52" l="1"/>
  <c r="N126" i="30"/>
  <c r="O118" i="30"/>
  <c r="N118" i="30"/>
  <c r="O117" i="30"/>
  <c r="N117" i="30"/>
  <c r="O116" i="30"/>
  <c r="N116" i="30"/>
  <c r="O115" i="30"/>
  <c r="N115" i="30"/>
  <c r="N113" i="30"/>
  <c r="N112" i="30"/>
  <c r="N110" i="30"/>
  <c r="N109" i="30"/>
  <c r="N107" i="30"/>
  <c r="N106" i="30"/>
  <c r="N104" i="30"/>
  <c r="N103" i="30"/>
  <c r="N102" i="30"/>
  <c r="N101" i="30"/>
  <c r="N100" i="30"/>
  <c r="N98" i="30"/>
  <c r="N97" i="30"/>
  <c r="N96" i="30"/>
  <c r="N95" i="30"/>
  <c r="N119" i="30" l="1"/>
  <c r="N120" i="30" s="1"/>
  <c r="N121" i="30" s="1"/>
  <c r="N123" i="30" s="1"/>
  <c r="D53" i="49" l="1"/>
  <c r="H3" i="51" l="1"/>
  <c r="H2" i="51"/>
  <c r="H1" i="51"/>
  <c r="F15" i="50"/>
  <c r="H27" i="50" s="1"/>
  <c r="F14" i="50"/>
  <c r="G24" i="50" s="1"/>
  <c r="F10" i="50"/>
  <c r="F7" i="50"/>
  <c r="F24" i="50" l="1"/>
  <c r="H24" i="50"/>
  <c r="H25" i="50" s="1"/>
  <c r="H26" i="50" s="1"/>
  <c r="G25" i="50"/>
  <c r="G26" i="50" s="1"/>
  <c r="G27" i="50"/>
  <c r="G28" i="50" s="1"/>
  <c r="G29" i="50" s="1"/>
  <c r="F28" i="50"/>
  <c r="F29" i="50" s="1"/>
  <c r="H28" i="50"/>
  <c r="H29" i="50" s="1"/>
  <c r="F25" i="50"/>
  <c r="F26" i="50" s="1"/>
  <c r="F27" i="50"/>
  <c r="G30" i="50" l="1"/>
  <c r="F30" i="50"/>
  <c r="H30" i="50"/>
  <c r="H84" i="25" l="1"/>
  <c r="H83" i="25"/>
  <c r="H79" i="25"/>
  <c r="I76" i="25"/>
  <c r="I75" i="25"/>
  <c r="I74" i="25"/>
  <c r="I73" i="25"/>
  <c r="H71" i="25"/>
  <c r="H70" i="25"/>
  <c r="H68" i="25"/>
  <c r="H67" i="25"/>
  <c r="H65" i="25"/>
  <c r="H64" i="25"/>
  <c r="H62" i="25"/>
  <c r="H61" i="25"/>
  <c r="H60" i="25"/>
  <c r="H59" i="25"/>
  <c r="H58" i="25"/>
  <c r="H56" i="25"/>
  <c r="H55" i="25"/>
  <c r="H54" i="25"/>
  <c r="F292" i="15" l="1"/>
  <c r="D292" i="15"/>
  <c r="A36" i="47"/>
  <c r="A36" i="39"/>
  <c r="H32" i="52"/>
  <c r="H33" i="52"/>
  <c r="H34" i="52"/>
  <c r="H31" i="52"/>
  <c r="F32" i="52"/>
  <c r="F33" i="52"/>
  <c r="F34" i="52"/>
  <c r="F31" i="52"/>
  <c r="A36" i="38"/>
  <c r="D36" i="38"/>
  <c r="B36" i="39"/>
  <c r="F308" i="15" l="1"/>
  <c r="F306" i="15"/>
  <c r="F307" i="15"/>
  <c r="F309" i="15"/>
  <c r="D309" i="15"/>
  <c r="D307" i="15"/>
  <c r="D308" i="15"/>
  <c r="D306" i="15"/>
  <c r="D39" i="37"/>
  <c r="B39" i="37"/>
  <c r="F30" i="30"/>
  <c r="J30" i="30" s="1"/>
  <c r="B32" i="52"/>
  <c r="F32" i="30"/>
  <c r="J32" i="30" s="1"/>
  <c r="B34" i="52"/>
  <c r="F29" i="30"/>
  <c r="B31" i="52"/>
  <c r="F31" i="30"/>
  <c r="J31" i="30" s="1"/>
  <c r="B33" i="52"/>
  <c r="H32" i="30"/>
  <c r="L32" i="30" s="1"/>
  <c r="D34" i="52"/>
  <c r="H30" i="30"/>
  <c r="L30" i="30" s="1"/>
  <c r="D32" i="52"/>
  <c r="H29" i="30"/>
  <c r="D31" i="52"/>
  <c r="H31" i="30"/>
  <c r="L31" i="30" s="1"/>
  <c r="D33" i="52"/>
  <c r="P34" i="52"/>
  <c r="P44" i="52" s="1"/>
  <c r="Y44" i="52"/>
  <c r="Y34" i="52"/>
  <c r="Y42" i="52"/>
  <c r="Y32" i="52"/>
  <c r="P32" i="52"/>
  <c r="P42" i="52" s="1"/>
  <c r="Y41" i="52"/>
  <c r="Y31" i="52"/>
  <c r="P31" i="52"/>
  <c r="Y43" i="52"/>
  <c r="Y33" i="52"/>
  <c r="P33" i="52"/>
  <c r="P43" i="52" s="1"/>
  <c r="AA44" i="52"/>
  <c r="AA34" i="52"/>
  <c r="R34" i="52"/>
  <c r="R44" i="52" s="1"/>
  <c r="AA42" i="52"/>
  <c r="AA32" i="52"/>
  <c r="R32" i="52"/>
  <c r="R42" i="52" s="1"/>
  <c r="AA41" i="52"/>
  <c r="AA31" i="52"/>
  <c r="R31" i="52"/>
  <c r="AA43" i="52"/>
  <c r="AA33" i="52"/>
  <c r="R33" i="52"/>
  <c r="R43" i="52" s="1"/>
  <c r="H35" i="52"/>
  <c r="H36" i="52" s="1"/>
  <c r="F35" i="52"/>
  <c r="F36" i="52" s="1"/>
  <c r="D36" i="39"/>
  <c r="B36" i="38"/>
  <c r="G32" i="45" l="1"/>
  <c r="I32" i="45"/>
  <c r="E32" i="45"/>
  <c r="I30" i="45"/>
  <c r="E30" i="45"/>
  <c r="G30" i="45"/>
  <c r="I31" i="45"/>
  <c r="E31" i="45"/>
  <c r="G31" i="45"/>
  <c r="C32" i="45"/>
  <c r="E32" i="11"/>
  <c r="G32" i="11"/>
  <c r="C32" i="30"/>
  <c r="C75" i="30" s="1"/>
  <c r="E32" i="30"/>
  <c r="E75" i="30" s="1"/>
  <c r="C32" i="11"/>
  <c r="C32" i="25"/>
  <c r="M30" i="11"/>
  <c r="I30" i="11"/>
  <c r="G30" i="30"/>
  <c r="G73" i="30" s="1"/>
  <c r="K30" i="11"/>
  <c r="I30" i="30"/>
  <c r="I73" i="30" s="1"/>
  <c r="K30" i="45"/>
  <c r="M30" i="45"/>
  <c r="O30" i="45"/>
  <c r="Q30" i="45"/>
  <c r="E30" i="25"/>
  <c r="E29" i="11"/>
  <c r="C29" i="30"/>
  <c r="E29" i="45"/>
  <c r="G29" i="45"/>
  <c r="I29" i="45"/>
  <c r="C29" i="25"/>
  <c r="G29" i="11"/>
  <c r="C29" i="11"/>
  <c r="E29" i="30"/>
  <c r="C29" i="45"/>
  <c r="K29" i="11"/>
  <c r="I29" i="30"/>
  <c r="I72" i="30" s="1"/>
  <c r="M29" i="11"/>
  <c r="I29" i="11"/>
  <c r="G29" i="30"/>
  <c r="G72" i="30" s="1"/>
  <c r="K29" i="45"/>
  <c r="M29" i="45"/>
  <c r="O29" i="45"/>
  <c r="Q29" i="45"/>
  <c r="E29" i="25"/>
  <c r="C30" i="45"/>
  <c r="E30" i="30"/>
  <c r="E73" i="30" s="1"/>
  <c r="C30" i="11"/>
  <c r="C30" i="25"/>
  <c r="E30" i="11"/>
  <c r="G30" i="11"/>
  <c r="C30" i="30"/>
  <c r="C73" i="30" s="1"/>
  <c r="K32" i="11"/>
  <c r="I32" i="30"/>
  <c r="I75" i="30" s="1"/>
  <c r="K32" i="45"/>
  <c r="M32" i="45"/>
  <c r="O32" i="45"/>
  <c r="Q32" i="45"/>
  <c r="E32" i="25"/>
  <c r="M32" i="11"/>
  <c r="I32" i="11"/>
  <c r="G32" i="30"/>
  <c r="G75" i="30" s="1"/>
  <c r="G31" i="11"/>
  <c r="C31" i="11"/>
  <c r="C31" i="30"/>
  <c r="C74" i="30" s="1"/>
  <c r="C31" i="25"/>
  <c r="E31" i="11"/>
  <c r="E31" i="30"/>
  <c r="E74" i="30" s="1"/>
  <c r="C31" i="45"/>
  <c r="M31" i="11"/>
  <c r="I31" i="11"/>
  <c r="G31" i="30"/>
  <c r="G74" i="30" s="1"/>
  <c r="K31" i="45"/>
  <c r="M31" i="45"/>
  <c r="O31" i="45"/>
  <c r="Q31" i="45"/>
  <c r="E31" i="25"/>
  <c r="K31" i="11"/>
  <c r="I31" i="30"/>
  <c r="I74" i="30" s="1"/>
  <c r="U43" i="52"/>
  <c r="U33" i="52"/>
  <c r="L33" i="52"/>
  <c r="L43" i="52" s="1"/>
  <c r="U41" i="52"/>
  <c r="U31" i="52"/>
  <c r="L31" i="52"/>
  <c r="L41" i="52" s="1"/>
  <c r="B35" i="52"/>
  <c r="B36" i="52" s="1"/>
  <c r="U44" i="52"/>
  <c r="U34" i="52"/>
  <c r="L34" i="52"/>
  <c r="L44" i="52" s="1"/>
  <c r="U42" i="52"/>
  <c r="U32" i="52"/>
  <c r="L32" i="52"/>
  <c r="L42" i="52" s="1"/>
  <c r="J29" i="30"/>
  <c r="W43" i="52"/>
  <c r="W33" i="52"/>
  <c r="N33" i="52"/>
  <c r="N43" i="52" s="1"/>
  <c r="W41" i="52"/>
  <c r="W31" i="52"/>
  <c r="N31" i="52"/>
  <c r="D35" i="52"/>
  <c r="D36" i="52" s="1"/>
  <c r="W42" i="52"/>
  <c r="W32" i="52"/>
  <c r="N32" i="52"/>
  <c r="N42" i="52" s="1"/>
  <c r="W44" i="52"/>
  <c r="W34" i="52"/>
  <c r="N34" i="52"/>
  <c r="N44" i="52" s="1"/>
  <c r="L29" i="30"/>
  <c r="P41" i="52"/>
  <c r="R41" i="52"/>
  <c r="A36" i="37"/>
  <c r="G33" i="30" l="1"/>
  <c r="G119" i="30" s="1"/>
  <c r="I33" i="30"/>
  <c r="I34" i="30" s="1"/>
  <c r="E72" i="30"/>
  <c r="E33" i="30"/>
  <c r="C72" i="30"/>
  <c r="C33" i="30"/>
  <c r="B37" i="52"/>
  <c r="N41" i="52"/>
  <c r="A37" i="47"/>
  <c r="A35" i="47"/>
  <c r="A34" i="47"/>
  <c r="A33" i="47"/>
  <c r="A37" i="39"/>
  <c r="A35" i="39"/>
  <c r="A34" i="39"/>
  <c r="A33" i="39"/>
  <c r="A35" i="38"/>
  <c r="A34" i="38"/>
  <c r="A33" i="38"/>
  <c r="A32" i="38"/>
  <c r="A38" i="37"/>
  <c r="A37" i="37"/>
  <c r="A35" i="37"/>
  <c r="A34" i="37"/>
  <c r="A33" i="37"/>
  <c r="G76" i="30" l="1"/>
  <c r="G34" i="30"/>
  <c r="G120" i="30" s="1"/>
  <c r="I119" i="30"/>
  <c r="I76" i="30"/>
  <c r="E119" i="30"/>
  <c r="E34" i="30"/>
  <c r="E76" i="30"/>
  <c r="C34" i="30"/>
  <c r="C76" i="30"/>
  <c r="C119" i="30"/>
  <c r="I120" i="30"/>
  <c r="I77" i="30"/>
  <c r="B33" i="38"/>
  <c r="B33" i="39"/>
  <c r="B34" i="38"/>
  <c r="B34" i="39"/>
  <c r="B35" i="38"/>
  <c r="B35" i="39"/>
  <c r="D33" i="38"/>
  <c r="D33" i="39"/>
  <c r="D34" i="38"/>
  <c r="D34" i="39"/>
  <c r="D35" i="38"/>
  <c r="D35" i="39"/>
  <c r="A38" i="38"/>
  <c r="A38" i="39"/>
  <c r="A32" i="39"/>
  <c r="A38" i="47"/>
  <c r="A32" i="47"/>
  <c r="A32" i="37"/>
  <c r="F35" i="30" l="1"/>
  <c r="F78" i="30" s="1"/>
  <c r="G77" i="30"/>
  <c r="B35" i="30"/>
  <c r="C120" i="30"/>
  <c r="C77" i="30"/>
  <c r="E77" i="30"/>
  <c r="E120" i="30"/>
  <c r="C11" i="38"/>
  <c r="C11" i="47"/>
  <c r="C11" i="39"/>
  <c r="C13" i="38"/>
  <c r="C13" i="47"/>
  <c r="C13" i="39"/>
  <c r="E11" i="38"/>
  <c r="E11" i="47"/>
  <c r="E11" i="39"/>
  <c r="E13" i="38"/>
  <c r="E13" i="47"/>
  <c r="E13" i="39"/>
  <c r="C18" i="38"/>
  <c r="C18" i="47"/>
  <c r="C18" i="39"/>
  <c r="C20" i="38"/>
  <c r="C20" i="47"/>
  <c r="C20" i="39"/>
  <c r="E18" i="38"/>
  <c r="E18" i="47"/>
  <c r="E18" i="39"/>
  <c r="E20" i="38"/>
  <c r="E20" i="47"/>
  <c r="E20" i="39"/>
  <c r="B22" i="38"/>
  <c r="B22" i="47"/>
  <c r="C27" i="38"/>
  <c r="C27" i="47"/>
  <c r="C27" i="39"/>
  <c r="E27" i="38"/>
  <c r="E27" i="47"/>
  <c r="E27" i="39"/>
  <c r="B32" i="39"/>
  <c r="C44" i="38"/>
  <c r="C44" i="47"/>
  <c r="C44" i="39"/>
  <c r="C46" i="38"/>
  <c r="C46" i="47"/>
  <c r="C46" i="39"/>
  <c r="E44" i="38"/>
  <c r="E44" i="47"/>
  <c r="E44" i="39"/>
  <c r="E46" i="38"/>
  <c r="E46" i="47"/>
  <c r="E46" i="39"/>
  <c r="C14" i="38"/>
  <c r="C14" i="47"/>
  <c r="C14" i="39"/>
  <c r="C12" i="38"/>
  <c r="C12" i="47"/>
  <c r="C12" i="39"/>
  <c r="E14" i="38"/>
  <c r="E14" i="39"/>
  <c r="E14" i="47"/>
  <c r="E12" i="38"/>
  <c r="E12" i="47"/>
  <c r="E12" i="39"/>
  <c r="C21" i="38"/>
  <c r="C21" i="47"/>
  <c r="C21" i="39"/>
  <c r="C19" i="38"/>
  <c r="C19" i="47"/>
  <c r="C19" i="39"/>
  <c r="E21" i="38"/>
  <c r="E21" i="47"/>
  <c r="E21" i="39"/>
  <c r="E19" i="38"/>
  <c r="E19" i="47"/>
  <c r="E19" i="39"/>
  <c r="D22" i="38"/>
  <c r="D22" i="39"/>
  <c r="D22" i="47"/>
  <c r="C28" i="38"/>
  <c r="C28" i="39"/>
  <c r="C28" i="47"/>
  <c r="E28" i="38"/>
  <c r="E28" i="39"/>
  <c r="E28" i="47"/>
  <c r="D32" i="39"/>
  <c r="C45" i="38"/>
  <c r="C45" i="39"/>
  <c r="C45" i="47"/>
  <c r="C47" i="38"/>
  <c r="C47" i="39"/>
  <c r="C47" i="47"/>
  <c r="E45" i="38"/>
  <c r="E45" i="39"/>
  <c r="E45" i="47"/>
  <c r="E47" i="38"/>
  <c r="E47" i="39"/>
  <c r="E47" i="47"/>
  <c r="D32" i="38"/>
  <c r="B32" i="38"/>
  <c r="D51" i="49"/>
  <c r="D24" i="49"/>
  <c r="C40" i="49"/>
  <c r="C10" i="49"/>
  <c r="C17" i="49"/>
  <c r="J7" i="38"/>
  <c r="J37" i="38"/>
  <c r="A37" i="38"/>
  <c r="F121" i="30" l="1"/>
  <c r="B121" i="30"/>
  <c r="B78" i="30"/>
  <c r="D39" i="38"/>
  <c r="D39" i="39"/>
  <c r="D39" i="47"/>
  <c r="B39" i="38"/>
  <c r="B39" i="39"/>
  <c r="B39" i="47"/>
  <c r="E75" i="25"/>
  <c r="C73" i="25"/>
  <c r="E76" i="25"/>
  <c r="E73" i="25"/>
  <c r="E74" i="25"/>
  <c r="C75" i="25"/>
  <c r="C76" i="25"/>
  <c r="C74" i="25"/>
  <c r="N70" i="30"/>
  <c r="N69" i="30"/>
  <c r="N67" i="30"/>
  <c r="N66" i="30"/>
  <c r="N64" i="30"/>
  <c r="N63" i="30"/>
  <c r="N61" i="30"/>
  <c r="N60" i="30"/>
  <c r="N59" i="30"/>
  <c r="N58" i="30"/>
  <c r="N57" i="30"/>
  <c r="N55" i="30"/>
  <c r="N53" i="30"/>
  <c r="N54" i="30"/>
  <c r="K47" i="38" l="1"/>
  <c r="K46" i="38"/>
  <c r="K45" i="38"/>
  <c r="K44" i="38"/>
  <c r="J38" i="38"/>
  <c r="J35" i="38"/>
  <c r="J34" i="38"/>
  <c r="J33" i="38"/>
  <c r="J32" i="38"/>
  <c r="K28" i="38"/>
  <c r="K27" i="38"/>
  <c r="J22" i="38"/>
  <c r="K21" i="38"/>
  <c r="K20" i="38"/>
  <c r="K19" i="38"/>
  <c r="K18" i="38"/>
  <c r="K14" i="38"/>
  <c r="K13" i="38"/>
  <c r="K12" i="38"/>
  <c r="K11" i="38"/>
  <c r="J8" i="38"/>
  <c r="N52" i="30"/>
  <c r="L52" i="30"/>
  <c r="L95" i="30" s="1"/>
  <c r="J52" i="30"/>
  <c r="J95" i="30" s="1"/>
  <c r="J39" i="38" l="1"/>
  <c r="I47" i="47"/>
  <c r="I45" i="47"/>
  <c r="G47" i="39"/>
  <c r="C79" i="18"/>
  <c r="F48" i="49"/>
  <c r="F40" i="49"/>
  <c r="E17" i="49"/>
  <c r="F17" i="49" s="1"/>
  <c r="E10" i="49"/>
  <c r="F10" i="49" s="1"/>
  <c r="O45" i="47"/>
  <c r="O46" i="47"/>
  <c r="O47" i="47"/>
  <c r="O44" i="47"/>
  <c r="M45" i="47"/>
  <c r="M46" i="47"/>
  <c r="M47" i="47"/>
  <c r="M44" i="47"/>
  <c r="O28" i="47"/>
  <c r="O27" i="47"/>
  <c r="M28" i="39"/>
  <c r="M27" i="39"/>
  <c r="I28" i="39"/>
  <c r="I27" i="39"/>
  <c r="A30" i="38"/>
  <c r="I28" i="37"/>
  <c r="I27" i="37"/>
  <c r="A29" i="37"/>
  <c r="A29" i="38" s="1"/>
  <c r="A28" i="37"/>
  <c r="A28" i="39" s="1"/>
  <c r="A28" i="47" s="1"/>
  <c r="A27" i="37"/>
  <c r="A27" i="38" s="1"/>
  <c r="A25" i="37"/>
  <c r="A26" i="39" s="1"/>
  <c r="A26" i="47" s="1"/>
  <c r="F3" i="32"/>
  <c r="P51" i="45"/>
  <c r="P94" i="45" s="1"/>
  <c r="P137" i="45" s="1"/>
  <c r="N51" i="45"/>
  <c r="N94" i="45" s="1"/>
  <c r="N137" i="45" s="1"/>
  <c r="L51" i="45"/>
  <c r="L94" i="45" s="1"/>
  <c r="L137" i="45" s="1"/>
  <c r="J51" i="45"/>
  <c r="J94" i="45" s="1"/>
  <c r="J137" i="45" s="1"/>
  <c r="A26" i="38"/>
  <c r="L52" i="11"/>
  <c r="L95" i="11" s="1"/>
  <c r="L138" i="11" s="1"/>
  <c r="J52" i="11"/>
  <c r="H52" i="11"/>
  <c r="B10" i="43"/>
  <c r="B9" i="43"/>
  <c r="A8" i="5"/>
  <c r="G3" i="40"/>
  <c r="G2" i="40"/>
  <c r="F2" i="32"/>
  <c r="H18" i="8"/>
  <c r="G12" i="8"/>
  <c r="J27" i="45"/>
  <c r="J26" i="45"/>
  <c r="B68" i="45" s="1"/>
  <c r="J24" i="45"/>
  <c r="B66" i="45" s="1"/>
  <c r="J23" i="45"/>
  <c r="B65" i="45" s="1"/>
  <c r="J21" i="45"/>
  <c r="B63" i="45" s="1"/>
  <c r="J20" i="45"/>
  <c r="B62" i="45" s="1"/>
  <c r="J18" i="45"/>
  <c r="B60" i="45" s="1"/>
  <c r="J17" i="45"/>
  <c r="B59" i="45" s="1"/>
  <c r="J16" i="45"/>
  <c r="B58" i="45" s="1"/>
  <c r="J15" i="45"/>
  <c r="B57" i="45" s="1"/>
  <c r="J14" i="45"/>
  <c r="B56" i="45" s="1"/>
  <c r="J12" i="45"/>
  <c r="B54" i="45" s="1"/>
  <c r="J11" i="45"/>
  <c r="B53" i="45" s="1"/>
  <c r="D18" i="25"/>
  <c r="D17" i="25"/>
  <c r="F66" i="30"/>
  <c r="F9" i="25"/>
  <c r="F53" i="25" s="1"/>
  <c r="E79" i="18"/>
  <c r="B59" i="30"/>
  <c r="B102" i="30" s="1"/>
  <c r="N24" i="45"/>
  <c r="F66" i="45" s="1"/>
  <c r="N66" i="45" s="1"/>
  <c r="F109" i="45" s="1"/>
  <c r="D196" i="15"/>
  <c r="H52" i="37"/>
  <c r="P27" i="45"/>
  <c r="H69" i="45" s="1"/>
  <c r="P26" i="45"/>
  <c r="H68" i="45" s="1"/>
  <c r="P24" i="45"/>
  <c r="H66" i="45" s="1"/>
  <c r="P23" i="45"/>
  <c r="H65" i="45" s="1"/>
  <c r="P21" i="45"/>
  <c r="H63" i="45" s="1"/>
  <c r="P20" i="45"/>
  <c r="H62" i="45" s="1"/>
  <c r="P18" i="45"/>
  <c r="H60" i="45" s="1"/>
  <c r="P17" i="45"/>
  <c r="H59" i="45" s="1"/>
  <c r="P16" i="45"/>
  <c r="H58" i="45" s="1"/>
  <c r="P15" i="45"/>
  <c r="H57" i="45" s="1"/>
  <c r="P14" i="45"/>
  <c r="H56" i="45" s="1"/>
  <c r="P12" i="45"/>
  <c r="H54" i="45" s="1"/>
  <c r="P11" i="45"/>
  <c r="H53" i="45" s="1"/>
  <c r="P9" i="45"/>
  <c r="H51" i="45" s="1"/>
  <c r="H94" i="45" s="1"/>
  <c r="H137" i="45" s="1"/>
  <c r="G74" i="45"/>
  <c r="G117" i="45" s="1"/>
  <c r="G160" i="45" s="1"/>
  <c r="G73" i="45"/>
  <c r="G116" i="45" s="1"/>
  <c r="G159" i="45" s="1"/>
  <c r="G72" i="45"/>
  <c r="G115" i="45" s="1"/>
  <c r="G158" i="45" s="1"/>
  <c r="G71" i="45"/>
  <c r="G114" i="45" s="1"/>
  <c r="G157" i="45" s="1"/>
  <c r="N32" i="45"/>
  <c r="F74" i="45" s="1"/>
  <c r="N31" i="45"/>
  <c r="F73" i="45" s="1"/>
  <c r="N30" i="45"/>
  <c r="F72" i="45" s="1"/>
  <c r="N29" i="45"/>
  <c r="N27" i="45"/>
  <c r="F69" i="45" s="1"/>
  <c r="N69" i="45" s="1"/>
  <c r="F112" i="45" s="1"/>
  <c r="N26" i="45"/>
  <c r="F68" i="45" s="1"/>
  <c r="N68" i="45" s="1"/>
  <c r="F111" i="45" s="1"/>
  <c r="N23" i="45"/>
  <c r="F65" i="45" s="1"/>
  <c r="N65" i="45" s="1"/>
  <c r="F108" i="45" s="1"/>
  <c r="N21" i="45"/>
  <c r="F63" i="45" s="1"/>
  <c r="N63" i="45" s="1"/>
  <c r="F106" i="45" s="1"/>
  <c r="N20" i="45"/>
  <c r="F62" i="45" s="1"/>
  <c r="N62" i="45" s="1"/>
  <c r="F105" i="45" s="1"/>
  <c r="N18" i="45"/>
  <c r="F60" i="45" s="1"/>
  <c r="N60" i="45" s="1"/>
  <c r="F103" i="45" s="1"/>
  <c r="N17" i="45"/>
  <c r="F59" i="45" s="1"/>
  <c r="N59" i="45" s="1"/>
  <c r="F102" i="45" s="1"/>
  <c r="N16" i="45"/>
  <c r="F58" i="45" s="1"/>
  <c r="N58" i="45" s="1"/>
  <c r="F101" i="45" s="1"/>
  <c r="N15" i="45"/>
  <c r="F57" i="45" s="1"/>
  <c r="N57" i="45" s="1"/>
  <c r="F100" i="45" s="1"/>
  <c r="N14" i="45"/>
  <c r="F56" i="45" s="1"/>
  <c r="N56" i="45" s="1"/>
  <c r="F99" i="45" s="1"/>
  <c r="N12" i="45"/>
  <c r="F54" i="45" s="1"/>
  <c r="N54" i="45" s="1"/>
  <c r="F97" i="45" s="1"/>
  <c r="N11" i="45"/>
  <c r="F53" i="45" s="1"/>
  <c r="N53" i="45" s="1"/>
  <c r="F96" i="45" s="1"/>
  <c r="N9" i="45"/>
  <c r="F51" i="45" s="1"/>
  <c r="F94" i="45" s="1"/>
  <c r="F137" i="45" s="1"/>
  <c r="L27" i="45"/>
  <c r="D69" i="45" s="1"/>
  <c r="L26" i="45"/>
  <c r="D68" i="45" s="1"/>
  <c r="L24" i="45"/>
  <c r="D66" i="45" s="1"/>
  <c r="L23" i="45"/>
  <c r="D65" i="45" s="1"/>
  <c r="L21" i="45"/>
  <c r="D63" i="45" s="1"/>
  <c r="L20" i="45"/>
  <c r="D62" i="45" s="1"/>
  <c r="L18" i="45"/>
  <c r="D60" i="45" s="1"/>
  <c r="L17" i="45"/>
  <c r="D59" i="45" s="1"/>
  <c r="L16" i="45"/>
  <c r="D58" i="45" s="1"/>
  <c r="L15" i="45"/>
  <c r="D57" i="45" s="1"/>
  <c r="L14" i="45"/>
  <c r="D56" i="45" s="1"/>
  <c r="L12" i="45"/>
  <c r="D54" i="45" s="1"/>
  <c r="L11" i="45"/>
  <c r="D53" i="45" s="1"/>
  <c r="L9" i="45"/>
  <c r="D51" i="45" s="1"/>
  <c r="D94" i="45" s="1"/>
  <c r="D137" i="45" s="1"/>
  <c r="F32" i="45"/>
  <c r="F31" i="45"/>
  <c r="F30" i="45"/>
  <c r="F29" i="45"/>
  <c r="F33" i="45" s="1"/>
  <c r="F34" i="45" s="1"/>
  <c r="F27" i="45"/>
  <c r="F26" i="45"/>
  <c r="F24" i="45"/>
  <c r="F23" i="45"/>
  <c r="F21" i="45"/>
  <c r="F20" i="45"/>
  <c r="F18" i="45"/>
  <c r="F17" i="45"/>
  <c r="F16" i="45"/>
  <c r="F15" i="45"/>
  <c r="F14" i="45"/>
  <c r="F12" i="45"/>
  <c r="F11" i="45"/>
  <c r="F9" i="45"/>
  <c r="J27" i="11"/>
  <c r="D70" i="11" s="1"/>
  <c r="J70" i="11" s="1"/>
  <c r="D113" i="11" s="1"/>
  <c r="J26" i="11"/>
  <c r="D69" i="11" s="1"/>
  <c r="J69" i="11" s="1"/>
  <c r="D112" i="11" s="1"/>
  <c r="J24" i="11"/>
  <c r="D67" i="11" s="1"/>
  <c r="J67" i="11" s="1"/>
  <c r="D110" i="11" s="1"/>
  <c r="J23" i="11"/>
  <c r="D66" i="11" s="1"/>
  <c r="J66" i="11" s="1"/>
  <c r="D109" i="11" s="1"/>
  <c r="J21" i="11"/>
  <c r="D64" i="11" s="1"/>
  <c r="J64" i="11" s="1"/>
  <c r="D107" i="11" s="1"/>
  <c r="J20" i="11"/>
  <c r="D63" i="11" s="1"/>
  <c r="J63" i="11" s="1"/>
  <c r="D106" i="11" s="1"/>
  <c r="J18" i="11"/>
  <c r="D61" i="11" s="1"/>
  <c r="J61" i="11" s="1"/>
  <c r="D104" i="11" s="1"/>
  <c r="J17" i="11"/>
  <c r="D60" i="11" s="1"/>
  <c r="J60" i="11" s="1"/>
  <c r="D103" i="11" s="1"/>
  <c r="J16" i="11"/>
  <c r="D59" i="11" s="1"/>
  <c r="J59" i="11" s="1"/>
  <c r="D102" i="11" s="1"/>
  <c r="J15" i="11"/>
  <c r="D58" i="11" s="1"/>
  <c r="J58" i="11" s="1"/>
  <c r="D101" i="11" s="1"/>
  <c r="J14" i="11"/>
  <c r="D57" i="11" s="1"/>
  <c r="J57" i="11" s="1"/>
  <c r="D100" i="11" s="1"/>
  <c r="J12" i="11"/>
  <c r="D55" i="11" s="1"/>
  <c r="J55" i="11" s="1"/>
  <c r="D98" i="11" s="1"/>
  <c r="J11" i="11"/>
  <c r="D54" i="11" s="1"/>
  <c r="J54" i="11" s="1"/>
  <c r="D97" i="11" s="1"/>
  <c r="J9" i="11"/>
  <c r="D52" i="11" s="1"/>
  <c r="H27" i="11"/>
  <c r="B70" i="11" s="1"/>
  <c r="H70" i="11" s="1"/>
  <c r="B113" i="11" s="1"/>
  <c r="H26" i="11"/>
  <c r="B69" i="11" s="1"/>
  <c r="H69" i="11" s="1"/>
  <c r="B112" i="11" s="1"/>
  <c r="H24" i="11"/>
  <c r="B67" i="11" s="1"/>
  <c r="H67" i="11" s="1"/>
  <c r="B110" i="11" s="1"/>
  <c r="H23" i="11"/>
  <c r="B66" i="11" s="1"/>
  <c r="H66" i="11" s="1"/>
  <c r="B109" i="11" s="1"/>
  <c r="H21" i="11"/>
  <c r="B64" i="11" s="1"/>
  <c r="H64" i="11" s="1"/>
  <c r="B107" i="11" s="1"/>
  <c r="H20" i="11"/>
  <c r="B63" i="11" s="1"/>
  <c r="H63" i="11" s="1"/>
  <c r="B106" i="11" s="1"/>
  <c r="H18" i="11"/>
  <c r="B61" i="11" s="1"/>
  <c r="H61" i="11" s="1"/>
  <c r="B104" i="11" s="1"/>
  <c r="H17" i="11"/>
  <c r="B60" i="11" s="1"/>
  <c r="H60" i="11" s="1"/>
  <c r="B103" i="11" s="1"/>
  <c r="H16" i="11"/>
  <c r="B59" i="11" s="1"/>
  <c r="H59" i="11" s="1"/>
  <c r="B102" i="11" s="1"/>
  <c r="H15" i="11"/>
  <c r="B58" i="11" s="1"/>
  <c r="H58" i="11" s="1"/>
  <c r="B101" i="11" s="1"/>
  <c r="H14" i="11"/>
  <c r="B57" i="11" s="1"/>
  <c r="H57" i="11" s="1"/>
  <c r="B100" i="11" s="1"/>
  <c r="H12" i="11"/>
  <c r="B55" i="11" s="1"/>
  <c r="H55" i="11" s="1"/>
  <c r="B98" i="11" s="1"/>
  <c r="H11" i="11"/>
  <c r="B54" i="11" s="1"/>
  <c r="H54" i="11" s="1"/>
  <c r="B97" i="11" s="1"/>
  <c r="L27" i="11"/>
  <c r="F70" i="11" s="1"/>
  <c r="L26" i="11"/>
  <c r="F69" i="11" s="1"/>
  <c r="L24" i="11"/>
  <c r="F67" i="11" s="1"/>
  <c r="L23" i="11"/>
  <c r="F66" i="11" s="1"/>
  <c r="L21" i="11"/>
  <c r="F64" i="11" s="1"/>
  <c r="L20" i="11"/>
  <c r="F63" i="11" s="1"/>
  <c r="L18" i="11"/>
  <c r="F61" i="11" s="1"/>
  <c r="L17" i="11"/>
  <c r="F60" i="11" s="1"/>
  <c r="L16" i="11"/>
  <c r="F59" i="11" s="1"/>
  <c r="L15" i="11"/>
  <c r="F58" i="11" s="1"/>
  <c r="L14" i="11"/>
  <c r="F57" i="11" s="1"/>
  <c r="L12" i="11"/>
  <c r="F55" i="11" s="1"/>
  <c r="L11" i="11"/>
  <c r="F54" i="11" s="1"/>
  <c r="L9" i="11"/>
  <c r="F52" i="11" s="1"/>
  <c r="F95" i="11" s="1"/>
  <c r="F138" i="11" s="1"/>
  <c r="F27" i="11"/>
  <c r="F26" i="11"/>
  <c r="F24" i="11"/>
  <c r="F23" i="11"/>
  <c r="F21" i="11"/>
  <c r="F20" i="11"/>
  <c r="F18" i="11"/>
  <c r="F17" i="11"/>
  <c r="F16" i="11"/>
  <c r="F15" i="11"/>
  <c r="F14" i="11"/>
  <c r="F12" i="11"/>
  <c r="F11" i="11"/>
  <c r="F9" i="11"/>
  <c r="G75" i="11"/>
  <c r="G118" i="11" s="1"/>
  <c r="G161" i="11" s="1"/>
  <c r="G74" i="11"/>
  <c r="G117" i="11" s="1"/>
  <c r="G160" i="11" s="1"/>
  <c r="G73" i="11"/>
  <c r="G116" i="11" s="1"/>
  <c r="G159" i="11" s="1"/>
  <c r="G72" i="11"/>
  <c r="G115" i="11" s="1"/>
  <c r="G158" i="11" s="1"/>
  <c r="L32" i="11"/>
  <c r="F75" i="11" s="1"/>
  <c r="L31" i="11"/>
  <c r="F74" i="11" s="1"/>
  <c r="L30" i="11"/>
  <c r="F73" i="11" s="1"/>
  <c r="L29" i="11"/>
  <c r="F32" i="11"/>
  <c r="F31" i="11"/>
  <c r="F30" i="11"/>
  <c r="F29" i="11"/>
  <c r="H52" i="30"/>
  <c r="H95" i="30" s="1"/>
  <c r="H70" i="30"/>
  <c r="H69" i="30"/>
  <c r="H67" i="30"/>
  <c r="H66" i="30"/>
  <c r="H64" i="30"/>
  <c r="H63" i="30"/>
  <c r="H61" i="30"/>
  <c r="H60" i="30"/>
  <c r="H59" i="30"/>
  <c r="H58" i="30"/>
  <c r="H57" i="30"/>
  <c r="H55" i="30"/>
  <c r="H54" i="30"/>
  <c r="D34" i="18"/>
  <c r="J14" i="47" s="1"/>
  <c r="D33" i="18"/>
  <c r="J13" i="39" s="1"/>
  <c r="D32" i="18"/>
  <c r="C24" i="46" s="1"/>
  <c r="D31" i="18"/>
  <c r="J11" i="47" s="1"/>
  <c r="D23" i="18"/>
  <c r="D22" i="18"/>
  <c r="D21" i="18"/>
  <c r="D20" i="18"/>
  <c r="I140" i="15"/>
  <c r="H140" i="15"/>
  <c r="G140" i="15"/>
  <c r="D37" i="18" s="1"/>
  <c r="F140" i="15"/>
  <c r="E140" i="15"/>
  <c r="D26" i="18" s="1"/>
  <c r="D140" i="15"/>
  <c r="G31" i="15"/>
  <c r="G33" i="15" s="1"/>
  <c r="F1" i="48"/>
  <c r="L8" i="47"/>
  <c r="L7" i="47"/>
  <c r="N52" i="47"/>
  <c r="K47" i="47"/>
  <c r="G47" i="47"/>
  <c r="K46" i="47"/>
  <c r="I46" i="47"/>
  <c r="G46" i="47"/>
  <c r="K45" i="47"/>
  <c r="G45" i="47"/>
  <c r="K44" i="47"/>
  <c r="I44" i="47"/>
  <c r="G44" i="47"/>
  <c r="N38" i="47"/>
  <c r="N37" i="47"/>
  <c r="N35" i="47"/>
  <c r="N34" i="47"/>
  <c r="N33" i="47"/>
  <c r="N32" i="47"/>
  <c r="J39" i="47"/>
  <c r="H39" i="47"/>
  <c r="F39" i="47"/>
  <c r="N22" i="47"/>
  <c r="O21" i="47"/>
  <c r="O20" i="47"/>
  <c r="O19" i="47"/>
  <c r="O18" i="47"/>
  <c r="O14" i="47"/>
  <c r="O13" i="47"/>
  <c r="O12" i="47"/>
  <c r="O11" i="47"/>
  <c r="N8" i="47"/>
  <c r="J8" i="47"/>
  <c r="H8" i="47"/>
  <c r="F8" i="47"/>
  <c r="B8" i="47"/>
  <c r="D8" i="47" s="1"/>
  <c r="N7" i="47"/>
  <c r="J7" i="47"/>
  <c r="H7" i="47"/>
  <c r="F7" i="47"/>
  <c r="B7" i="47"/>
  <c r="G3" i="47"/>
  <c r="G2" i="47"/>
  <c r="G1" i="47"/>
  <c r="L7" i="39"/>
  <c r="L8" i="39"/>
  <c r="E28" i="46"/>
  <c r="A45" i="46"/>
  <c r="A43" i="46"/>
  <c r="E35" i="46"/>
  <c r="E21" i="46"/>
  <c r="E14" i="46"/>
  <c r="E7" i="46"/>
  <c r="E3" i="46"/>
  <c r="C3" i="49" s="1"/>
  <c r="E2" i="46"/>
  <c r="C2" i="49" s="1"/>
  <c r="I74" i="45"/>
  <c r="I117" i="45" s="1"/>
  <c r="I160" i="45" s="1"/>
  <c r="I73" i="45"/>
  <c r="I116" i="45" s="1"/>
  <c r="I159" i="45" s="1"/>
  <c r="I72" i="45"/>
  <c r="I115" i="45" s="1"/>
  <c r="I158" i="45" s="1"/>
  <c r="I71" i="45"/>
  <c r="I114" i="45" s="1"/>
  <c r="I157" i="45" s="1"/>
  <c r="P32" i="45"/>
  <c r="H74" i="45" s="1"/>
  <c r="P31" i="45"/>
  <c r="H73" i="45" s="1"/>
  <c r="P30" i="45"/>
  <c r="H72" i="45" s="1"/>
  <c r="P29" i="45"/>
  <c r="H32" i="45"/>
  <c r="H31" i="45"/>
  <c r="H30" i="45"/>
  <c r="H29" i="45"/>
  <c r="H27" i="45"/>
  <c r="H26" i="45"/>
  <c r="H24" i="45"/>
  <c r="H23" i="45"/>
  <c r="H21" i="45"/>
  <c r="H20" i="45"/>
  <c r="H18" i="45"/>
  <c r="H17" i="45"/>
  <c r="H16" i="45"/>
  <c r="H15" i="45"/>
  <c r="H14" i="45"/>
  <c r="H12" i="45"/>
  <c r="H11" i="45"/>
  <c r="H9" i="45"/>
  <c r="R78" i="45"/>
  <c r="R69" i="45"/>
  <c r="R68" i="45"/>
  <c r="R66" i="45"/>
  <c r="R65" i="45"/>
  <c r="R63" i="45"/>
  <c r="R62" i="45"/>
  <c r="R60" i="45"/>
  <c r="R59" i="45"/>
  <c r="R58" i="45"/>
  <c r="R57" i="45"/>
  <c r="R56" i="45"/>
  <c r="R54" i="45"/>
  <c r="R53" i="45"/>
  <c r="R52" i="45"/>
  <c r="R51" i="45"/>
  <c r="B50" i="45"/>
  <c r="B93" i="45" s="1"/>
  <c r="B136" i="45" s="1"/>
  <c r="E74" i="45"/>
  <c r="E117" i="45" s="1"/>
  <c r="E160" i="45" s="1"/>
  <c r="L32" i="45"/>
  <c r="D74" i="45" s="1"/>
  <c r="C74" i="45"/>
  <c r="C117" i="45" s="1"/>
  <c r="C160" i="45" s="1"/>
  <c r="J32" i="45"/>
  <c r="B74" i="45" s="1"/>
  <c r="D32" i="45"/>
  <c r="B32" i="45"/>
  <c r="E73" i="45"/>
  <c r="E116" i="45" s="1"/>
  <c r="E159" i="45" s="1"/>
  <c r="L31" i="45"/>
  <c r="D73" i="45" s="1"/>
  <c r="C73" i="45"/>
  <c r="C116" i="45" s="1"/>
  <c r="C159" i="45" s="1"/>
  <c r="J31" i="45"/>
  <c r="B73" i="45" s="1"/>
  <c r="D31" i="45"/>
  <c r="B31" i="45"/>
  <c r="E72" i="45"/>
  <c r="E115" i="45" s="1"/>
  <c r="E158" i="45" s="1"/>
  <c r="L30" i="45"/>
  <c r="D72" i="45" s="1"/>
  <c r="C72" i="45"/>
  <c r="C115" i="45" s="1"/>
  <c r="C158" i="45" s="1"/>
  <c r="J30" i="45"/>
  <c r="B72" i="45" s="1"/>
  <c r="D30" i="45"/>
  <c r="B30" i="45"/>
  <c r="E71" i="45"/>
  <c r="E114" i="45" s="1"/>
  <c r="E157" i="45" s="1"/>
  <c r="L29" i="45"/>
  <c r="C71" i="45"/>
  <c r="C114" i="45" s="1"/>
  <c r="C157" i="45" s="1"/>
  <c r="J29" i="45"/>
  <c r="D29" i="45"/>
  <c r="D33" i="45" s="1"/>
  <c r="D34" i="45" s="1"/>
  <c r="B29" i="45"/>
  <c r="B33" i="45" s="1"/>
  <c r="B34" i="45" s="1"/>
  <c r="D27" i="45"/>
  <c r="B27" i="45"/>
  <c r="B69" i="45"/>
  <c r="D26" i="45"/>
  <c r="B26" i="45"/>
  <c r="D24" i="45"/>
  <c r="B24" i="45"/>
  <c r="D23" i="45"/>
  <c r="B23" i="45"/>
  <c r="D21" i="45"/>
  <c r="B21" i="45"/>
  <c r="D20" i="45"/>
  <c r="B20" i="45"/>
  <c r="D18" i="45"/>
  <c r="B18" i="45"/>
  <c r="D17" i="45"/>
  <c r="B17" i="45"/>
  <c r="D16" i="45"/>
  <c r="B16" i="45"/>
  <c r="D15" i="45"/>
  <c r="B15" i="45"/>
  <c r="D14" i="45"/>
  <c r="B14" i="45"/>
  <c r="D12" i="45"/>
  <c r="B12" i="45"/>
  <c r="D11" i="45"/>
  <c r="B11" i="45"/>
  <c r="J9" i="45"/>
  <c r="B51" i="45" s="1"/>
  <c r="B94" i="45" s="1"/>
  <c r="B137" i="45" s="1"/>
  <c r="D9" i="45"/>
  <c r="B9" i="45"/>
  <c r="B8" i="45"/>
  <c r="J8" i="45" s="1"/>
  <c r="I3" i="45"/>
  <c r="I45" i="45" s="1"/>
  <c r="I88" i="45" s="1"/>
  <c r="I131" i="45" s="1"/>
  <c r="I2" i="45"/>
  <c r="I44" i="45" s="1"/>
  <c r="I87" i="45" s="1"/>
  <c r="I130" i="45" s="1"/>
  <c r="I1" i="45"/>
  <c r="I43" i="45" s="1"/>
  <c r="I86" i="45" s="1"/>
  <c r="I129" i="45" s="1"/>
  <c r="E34" i="18"/>
  <c r="L14" i="47" s="1"/>
  <c r="L21" i="47" s="1"/>
  <c r="L47" i="47" s="1"/>
  <c r="E33" i="18"/>
  <c r="L13" i="47" s="1"/>
  <c r="L20" i="47" s="1"/>
  <c r="E32" i="18"/>
  <c r="E31" i="18"/>
  <c r="C30" i="46" s="1"/>
  <c r="E23" i="18"/>
  <c r="E22" i="18"/>
  <c r="E21" i="18"/>
  <c r="E20" i="18"/>
  <c r="I168" i="15"/>
  <c r="H168" i="15"/>
  <c r="G168" i="15"/>
  <c r="E37" i="18" s="1"/>
  <c r="F168" i="15"/>
  <c r="E168" i="15"/>
  <c r="E26" i="18" s="1"/>
  <c r="D168" i="15"/>
  <c r="A10" i="43"/>
  <c r="A7" i="43"/>
  <c r="B7" i="43"/>
  <c r="C7" i="43"/>
  <c r="A6" i="43"/>
  <c r="G3" i="43"/>
  <c r="G2" i="43"/>
  <c r="G1" i="43"/>
  <c r="D9" i="11"/>
  <c r="H9" i="11"/>
  <c r="B52" i="11" s="1"/>
  <c r="B9" i="11"/>
  <c r="D52" i="30"/>
  <c r="D95" i="30" s="1"/>
  <c r="F52" i="30"/>
  <c r="F95" i="30" s="1"/>
  <c r="B52" i="30"/>
  <c r="B95" i="30" s="1"/>
  <c r="D9" i="25"/>
  <c r="D53" i="25" s="1"/>
  <c r="B9" i="25"/>
  <c r="B53" i="25" s="1"/>
  <c r="E2" i="39"/>
  <c r="E2" i="38"/>
  <c r="E2" i="37"/>
  <c r="E3" i="29"/>
  <c r="H8" i="38"/>
  <c r="F8" i="38"/>
  <c r="I21" i="37"/>
  <c r="E14" i="26"/>
  <c r="E7" i="26"/>
  <c r="H35" i="25"/>
  <c r="H7" i="37"/>
  <c r="H8" i="37"/>
  <c r="F8" i="37"/>
  <c r="F7" i="37"/>
  <c r="E3" i="13"/>
  <c r="N52" i="11"/>
  <c r="N53" i="11"/>
  <c r="N54" i="11"/>
  <c r="N55" i="11"/>
  <c r="N57" i="11"/>
  <c r="N58" i="11"/>
  <c r="N59" i="11"/>
  <c r="N60" i="11"/>
  <c r="N61" i="11"/>
  <c r="N63" i="11"/>
  <c r="N64" i="11"/>
  <c r="N66" i="11"/>
  <c r="N67" i="11"/>
  <c r="N69" i="11"/>
  <c r="N70" i="11"/>
  <c r="N79" i="11"/>
  <c r="M11" i="39"/>
  <c r="M12" i="39"/>
  <c r="M13" i="39"/>
  <c r="M14" i="39"/>
  <c r="M18" i="39"/>
  <c r="M19" i="39"/>
  <c r="M20" i="39"/>
  <c r="M21" i="39"/>
  <c r="L22" i="39"/>
  <c r="L32" i="39"/>
  <c r="L33" i="39"/>
  <c r="L34" i="39"/>
  <c r="L37" i="39"/>
  <c r="L38" i="39"/>
  <c r="M44" i="39"/>
  <c r="M45" i="39"/>
  <c r="M46" i="39"/>
  <c r="M47" i="39"/>
  <c r="L52" i="39"/>
  <c r="E28" i="13"/>
  <c r="B51" i="11"/>
  <c r="B94" i="11" s="1"/>
  <c r="B137" i="11" s="1"/>
  <c r="B8" i="25"/>
  <c r="B52" i="25" s="1"/>
  <c r="G1" i="42"/>
  <c r="G1" i="40"/>
  <c r="A22" i="26"/>
  <c r="F9" i="26" s="1"/>
  <c r="H22" i="38"/>
  <c r="H22" i="39" s="1"/>
  <c r="H22" i="37"/>
  <c r="O16" i="8"/>
  <c r="M14" i="8"/>
  <c r="K47" i="39"/>
  <c r="K46" i="39"/>
  <c r="K45" i="39"/>
  <c r="K44" i="39"/>
  <c r="J7" i="39"/>
  <c r="J8" i="39"/>
  <c r="H8" i="39"/>
  <c r="F8" i="39"/>
  <c r="I47" i="39"/>
  <c r="I46" i="39"/>
  <c r="G46" i="39"/>
  <c r="G45" i="39"/>
  <c r="I44" i="39"/>
  <c r="G44" i="39"/>
  <c r="B8" i="39"/>
  <c r="D8" i="39" s="1"/>
  <c r="H7" i="39"/>
  <c r="F7" i="39"/>
  <c r="B7" i="39"/>
  <c r="E3" i="39"/>
  <c r="E1" i="39"/>
  <c r="I46" i="38"/>
  <c r="I44" i="38"/>
  <c r="G47" i="38"/>
  <c r="G46" i="38"/>
  <c r="G45" i="38"/>
  <c r="G44" i="38"/>
  <c r="I21" i="38"/>
  <c r="I21" i="39" s="1"/>
  <c r="I20" i="38"/>
  <c r="I20" i="39" s="1"/>
  <c r="I19" i="38"/>
  <c r="I19" i="39" s="1"/>
  <c r="I18" i="38"/>
  <c r="I18" i="39" s="1"/>
  <c r="H7" i="38"/>
  <c r="F7" i="38"/>
  <c r="I14" i="38"/>
  <c r="I14" i="39" s="1"/>
  <c r="I13" i="38"/>
  <c r="I13" i="39" s="1"/>
  <c r="I12" i="38"/>
  <c r="I12" i="39" s="1"/>
  <c r="I11" i="38"/>
  <c r="I11" i="39" s="1"/>
  <c r="I47" i="37"/>
  <c r="I46" i="37"/>
  <c r="I45" i="37"/>
  <c r="I44" i="37"/>
  <c r="H38" i="37"/>
  <c r="H37" i="37"/>
  <c r="H34" i="37"/>
  <c r="H33" i="37"/>
  <c r="H32" i="37"/>
  <c r="I20" i="37"/>
  <c r="I19" i="37"/>
  <c r="I18" i="37"/>
  <c r="I14" i="37"/>
  <c r="I13" i="37"/>
  <c r="I12" i="37"/>
  <c r="I11" i="37"/>
  <c r="H27" i="25"/>
  <c r="H26" i="25"/>
  <c r="H24" i="25"/>
  <c r="H23" i="25"/>
  <c r="H21" i="25"/>
  <c r="H20" i="25"/>
  <c r="H18" i="25"/>
  <c r="H17" i="25"/>
  <c r="H16" i="25"/>
  <c r="H15" i="25"/>
  <c r="H14" i="25"/>
  <c r="H12" i="25"/>
  <c r="H11" i="25"/>
  <c r="H10" i="25"/>
  <c r="H9" i="25"/>
  <c r="G47" i="37"/>
  <c r="G46" i="37"/>
  <c r="G45" i="37"/>
  <c r="G44" i="37"/>
  <c r="B8" i="38"/>
  <c r="D8" i="38" s="1"/>
  <c r="B7" i="38"/>
  <c r="E3" i="38"/>
  <c r="E1" i="38"/>
  <c r="E3" i="37"/>
  <c r="E1" i="37"/>
  <c r="B7" i="37"/>
  <c r="B8" i="37"/>
  <c r="D8" i="37" s="1"/>
  <c r="D14" i="34"/>
  <c r="A14" i="34"/>
  <c r="D13" i="34"/>
  <c r="C13" i="34"/>
  <c r="B13" i="34"/>
  <c r="A13" i="34"/>
  <c r="E12" i="34"/>
  <c r="E11" i="34"/>
  <c r="D2" i="34"/>
  <c r="F1" i="32"/>
  <c r="I118" i="30"/>
  <c r="I117" i="30"/>
  <c r="I116" i="30"/>
  <c r="I115" i="30"/>
  <c r="H75" i="30"/>
  <c r="H74" i="30"/>
  <c r="H73" i="30"/>
  <c r="H72" i="30"/>
  <c r="H115" i="30" s="1"/>
  <c r="G118" i="30"/>
  <c r="G117" i="30"/>
  <c r="G116" i="30"/>
  <c r="G115" i="30"/>
  <c r="E118" i="30"/>
  <c r="E117" i="30"/>
  <c r="E116" i="30"/>
  <c r="E115" i="30"/>
  <c r="D75" i="30"/>
  <c r="D118" i="30" s="1"/>
  <c r="D74" i="30"/>
  <c r="D117" i="30" s="1"/>
  <c r="D73" i="30"/>
  <c r="D116" i="30" s="1"/>
  <c r="D72" i="30"/>
  <c r="D115" i="30" s="1"/>
  <c r="C118" i="30"/>
  <c r="C117" i="30"/>
  <c r="C116" i="30"/>
  <c r="C115" i="30"/>
  <c r="F70" i="30"/>
  <c r="F69" i="30"/>
  <c r="F67" i="30"/>
  <c r="F64" i="30"/>
  <c r="F63" i="30"/>
  <c r="F61" i="30"/>
  <c r="F60" i="30"/>
  <c r="F59" i="30"/>
  <c r="F58" i="30"/>
  <c r="F57" i="30"/>
  <c r="F55" i="30"/>
  <c r="F54" i="30"/>
  <c r="D70" i="30"/>
  <c r="D113" i="30" s="1"/>
  <c r="D69" i="30"/>
  <c r="D112" i="30" s="1"/>
  <c r="D67" i="30"/>
  <c r="D110" i="30" s="1"/>
  <c r="D66" i="30"/>
  <c r="D109" i="30" s="1"/>
  <c r="D64" i="30"/>
  <c r="D107" i="30" s="1"/>
  <c r="D63" i="30"/>
  <c r="D106" i="30" s="1"/>
  <c r="D61" i="30"/>
  <c r="D104" i="30" s="1"/>
  <c r="D60" i="30"/>
  <c r="D103" i="30" s="1"/>
  <c r="D59" i="30"/>
  <c r="D102" i="30" s="1"/>
  <c r="D58" i="30"/>
  <c r="D101" i="30" s="1"/>
  <c r="D57" i="30"/>
  <c r="D100" i="30" s="1"/>
  <c r="D55" i="30"/>
  <c r="D98" i="30" s="1"/>
  <c r="D54" i="30"/>
  <c r="D97" i="30" s="1"/>
  <c r="B70" i="30"/>
  <c r="B113" i="30" s="1"/>
  <c r="B69" i="30"/>
  <c r="B112" i="30" s="1"/>
  <c r="B67" i="30"/>
  <c r="B110" i="30" s="1"/>
  <c r="B66" i="30"/>
  <c r="B109" i="30" s="1"/>
  <c r="B64" i="30"/>
  <c r="B107" i="30" s="1"/>
  <c r="B63" i="30"/>
  <c r="B106" i="30" s="1"/>
  <c r="B61" i="30"/>
  <c r="B104" i="30" s="1"/>
  <c r="B60" i="30"/>
  <c r="B103" i="30" s="1"/>
  <c r="B58" i="30"/>
  <c r="B101" i="30" s="1"/>
  <c r="B57" i="30"/>
  <c r="B100" i="30" s="1"/>
  <c r="B55" i="30"/>
  <c r="B98" i="30" s="1"/>
  <c r="B54" i="30"/>
  <c r="B97" i="30" s="1"/>
  <c r="B51" i="30"/>
  <c r="G46" i="30"/>
  <c r="G89" i="30" s="1"/>
  <c r="G45" i="30"/>
  <c r="G88" i="30" s="1"/>
  <c r="G44" i="30"/>
  <c r="G87" i="30" s="1"/>
  <c r="L72" i="30"/>
  <c r="L115" i="30" s="1"/>
  <c r="A53" i="29"/>
  <c r="A28" i="29"/>
  <c r="E21" i="29"/>
  <c r="E14" i="29"/>
  <c r="E7" i="29"/>
  <c r="E2" i="29"/>
  <c r="E3" i="26"/>
  <c r="E2" i="26"/>
  <c r="D27" i="25"/>
  <c r="D26" i="25"/>
  <c r="D24" i="25"/>
  <c r="D23" i="25"/>
  <c r="D21" i="25"/>
  <c r="D20" i="25"/>
  <c r="D16" i="25"/>
  <c r="D15" i="25"/>
  <c r="D14" i="25"/>
  <c r="D12" i="25"/>
  <c r="D11" i="25"/>
  <c r="B27" i="25"/>
  <c r="B71" i="25" s="1"/>
  <c r="B26" i="25"/>
  <c r="B70" i="25" s="1"/>
  <c r="B24" i="25"/>
  <c r="B68" i="25" s="1"/>
  <c r="B23" i="25"/>
  <c r="B67" i="25" s="1"/>
  <c r="B21" i="25"/>
  <c r="B65" i="25" s="1"/>
  <c r="B20" i="25"/>
  <c r="B64" i="25" s="1"/>
  <c r="B18" i="25"/>
  <c r="B62" i="25" s="1"/>
  <c r="B17" i="25"/>
  <c r="B61" i="25" s="1"/>
  <c r="B16" i="25"/>
  <c r="B60" i="25" s="1"/>
  <c r="B15" i="25"/>
  <c r="B59" i="25" s="1"/>
  <c r="B14" i="25"/>
  <c r="B58" i="25" s="1"/>
  <c r="B11" i="25"/>
  <c r="B55" i="25" s="1"/>
  <c r="B12" i="25"/>
  <c r="B56" i="25" s="1"/>
  <c r="E3" i="25"/>
  <c r="E47" i="25" s="1"/>
  <c r="E2" i="25"/>
  <c r="E46" i="25" s="1"/>
  <c r="E1" i="25"/>
  <c r="E45" i="25" s="1"/>
  <c r="A37" i="13"/>
  <c r="G29" i="9" s="1"/>
  <c r="A35" i="13"/>
  <c r="G8" i="20"/>
  <c r="G7" i="20"/>
  <c r="B5" i="20"/>
  <c r="I109" i="15"/>
  <c r="G109" i="15"/>
  <c r="C37" i="18" s="1"/>
  <c r="E109" i="15"/>
  <c r="C26" i="18" s="1"/>
  <c r="I75" i="15"/>
  <c r="G75" i="15"/>
  <c r="B37" i="18" s="1"/>
  <c r="E75" i="15"/>
  <c r="B26" i="18" s="1"/>
  <c r="E21" i="13"/>
  <c r="E75" i="11"/>
  <c r="E118" i="11" s="1"/>
  <c r="E161" i="11" s="1"/>
  <c r="E74" i="11"/>
  <c r="E117" i="11" s="1"/>
  <c r="E160" i="11" s="1"/>
  <c r="E73" i="11"/>
  <c r="E116" i="11" s="1"/>
  <c r="E159" i="11" s="1"/>
  <c r="E72" i="11"/>
  <c r="E115" i="11" s="1"/>
  <c r="E158" i="11" s="1"/>
  <c r="J32" i="11"/>
  <c r="D75" i="11" s="1"/>
  <c r="J31" i="11"/>
  <c r="D74" i="11" s="1"/>
  <c r="J30" i="11"/>
  <c r="D73" i="11" s="1"/>
  <c r="J29" i="11"/>
  <c r="C75" i="11"/>
  <c r="C118" i="11" s="1"/>
  <c r="C161" i="11" s="1"/>
  <c r="C74" i="11"/>
  <c r="C117" i="11" s="1"/>
  <c r="C160" i="11" s="1"/>
  <c r="C73" i="11"/>
  <c r="C116" i="11" s="1"/>
  <c r="C159" i="11" s="1"/>
  <c r="C72" i="11"/>
  <c r="C115" i="11" s="1"/>
  <c r="C158" i="11" s="1"/>
  <c r="H32" i="11"/>
  <c r="B75" i="11" s="1"/>
  <c r="H31" i="11"/>
  <c r="B74" i="11" s="1"/>
  <c r="H30" i="11"/>
  <c r="B73" i="11" s="1"/>
  <c r="H29" i="11"/>
  <c r="E14" i="13"/>
  <c r="E37" i="29" s="1"/>
  <c r="D32" i="11"/>
  <c r="D31" i="11"/>
  <c r="D30" i="11"/>
  <c r="D29" i="11"/>
  <c r="D27" i="11"/>
  <c r="D26" i="11"/>
  <c r="D24" i="11"/>
  <c r="D23" i="11"/>
  <c r="D21" i="11"/>
  <c r="D20" i="11"/>
  <c r="D18" i="11"/>
  <c r="D17" i="11"/>
  <c r="D16" i="11"/>
  <c r="D15" i="11"/>
  <c r="D14" i="11"/>
  <c r="D12" i="11"/>
  <c r="D11" i="11"/>
  <c r="G10" i="8"/>
  <c r="E8" i="8"/>
  <c r="H16" i="8"/>
  <c r="G14" i="8"/>
  <c r="E7" i="13"/>
  <c r="E30" i="29" s="1"/>
  <c r="G2" i="11"/>
  <c r="G45" i="11" s="1"/>
  <c r="G88" i="11" s="1"/>
  <c r="G131" i="11" s="1"/>
  <c r="G3" i="11"/>
  <c r="G46" i="11" s="1"/>
  <c r="G89" i="11" s="1"/>
  <c r="G132" i="11" s="1"/>
  <c r="H109" i="15"/>
  <c r="F109" i="15"/>
  <c r="D109" i="15"/>
  <c r="H75" i="15"/>
  <c r="F75" i="15"/>
  <c r="D75" i="15"/>
  <c r="C23" i="18"/>
  <c r="C22" i="18"/>
  <c r="C21" i="18"/>
  <c r="C20" i="18"/>
  <c r="B23" i="18"/>
  <c r="F14" i="38" s="1"/>
  <c r="F21" i="38" s="1"/>
  <c r="F47" i="38" s="1"/>
  <c r="B22" i="18"/>
  <c r="B21" i="18"/>
  <c r="B73" i="30" s="1"/>
  <c r="B116" i="30" s="1"/>
  <c r="B20" i="18"/>
  <c r="B72" i="30" s="1"/>
  <c r="B115" i="30" s="1"/>
  <c r="B7" i="18"/>
  <c r="B6" i="18"/>
  <c r="B5" i="18"/>
  <c r="B4" i="18"/>
  <c r="C34" i="18"/>
  <c r="H14" i="47" s="1"/>
  <c r="H21" i="47" s="1"/>
  <c r="H47" i="47" s="1"/>
  <c r="C33" i="18"/>
  <c r="C18" i="46" s="1"/>
  <c r="C32" i="18"/>
  <c r="C17" i="29" s="1"/>
  <c r="C31" i="18"/>
  <c r="H11" i="38" s="1"/>
  <c r="B34" i="18"/>
  <c r="F75" i="30" s="1"/>
  <c r="B33" i="18"/>
  <c r="F13" i="47" s="1"/>
  <c r="B32" i="18"/>
  <c r="C10" i="29" s="1"/>
  <c r="B31" i="18"/>
  <c r="C9" i="46" s="1"/>
  <c r="B32" i="11"/>
  <c r="B31" i="11"/>
  <c r="B30" i="11"/>
  <c r="B29" i="11"/>
  <c r="B24" i="11"/>
  <c r="B21" i="11"/>
  <c r="B15" i="11"/>
  <c r="B12" i="11"/>
  <c r="G1" i="11"/>
  <c r="G44" i="11" s="1"/>
  <c r="G87" i="11" s="1"/>
  <c r="G130" i="11" s="1"/>
  <c r="F3" i="9"/>
  <c r="D3" i="34" s="1"/>
  <c r="F2" i="9"/>
  <c r="F28" i="8"/>
  <c r="F30" i="8"/>
  <c r="K3" i="8"/>
  <c r="K2" i="8"/>
  <c r="F3" i="5"/>
  <c r="F2" i="5"/>
  <c r="E2" i="13"/>
  <c r="B27" i="11"/>
  <c r="B26" i="11"/>
  <c r="B23" i="11"/>
  <c r="B20" i="11"/>
  <c r="B18" i="11"/>
  <c r="B17" i="11"/>
  <c r="B16" i="11"/>
  <c r="B14" i="11"/>
  <c r="B11" i="11"/>
  <c r="B2" i="18"/>
  <c r="B3" i="18"/>
  <c r="B8" i="11"/>
  <c r="H8" i="11" s="1"/>
  <c r="C35" i="25"/>
  <c r="B79" i="30"/>
  <c r="G15" i="9"/>
  <c r="T79" i="18"/>
  <c r="G79" i="18"/>
  <c r="K79" i="18"/>
  <c r="O79" i="18"/>
  <c r="S79" i="18"/>
  <c r="F79" i="18"/>
  <c r="E30" i="46" s="1"/>
  <c r="Q71" i="45" s="1"/>
  <c r="J79" i="18"/>
  <c r="N79" i="18"/>
  <c r="R79" i="18"/>
  <c r="I79" i="18"/>
  <c r="M79" i="18"/>
  <c r="Q79" i="18"/>
  <c r="U79" i="18"/>
  <c r="H79" i="18"/>
  <c r="L79" i="18"/>
  <c r="P79" i="18"/>
  <c r="L35" i="39"/>
  <c r="H35" i="37"/>
  <c r="D79" i="18"/>
  <c r="E25" i="13" s="1"/>
  <c r="M74" i="11" s="1"/>
  <c r="B79" i="18"/>
  <c r="E23" i="13"/>
  <c r="M72" i="11" s="1"/>
  <c r="E24" i="13"/>
  <c r="E24" i="46" s="1"/>
  <c r="D24" i="13"/>
  <c r="D24" i="46" s="1"/>
  <c r="E32" i="46"/>
  <c r="Q73" i="45" s="1"/>
  <c r="D33" i="46"/>
  <c r="E18" i="26"/>
  <c r="E25" i="29" s="1"/>
  <c r="O74" i="30" s="1"/>
  <c r="E16" i="26"/>
  <c r="E23" i="29" s="1"/>
  <c r="D18" i="26"/>
  <c r="D25" i="29" s="1"/>
  <c r="D16" i="26"/>
  <c r="D23" i="29" s="1"/>
  <c r="E19" i="26"/>
  <c r="I32" i="25" s="1"/>
  <c r="E17" i="26"/>
  <c r="E24" i="29" s="1"/>
  <c r="D19" i="26"/>
  <c r="D26" i="29" s="1"/>
  <c r="D17" i="26"/>
  <c r="D24" i="29" s="1"/>
  <c r="G32" i="15"/>
  <c r="E11" i="18"/>
  <c r="D31" i="46" l="1"/>
  <c r="E31" i="46"/>
  <c r="Q72" i="45" s="1"/>
  <c r="E33" i="11"/>
  <c r="E34" i="11" s="1"/>
  <c r="H33" i="45"/>
  <c r="H34" i="45" s="1"/>
  <c r="B35" i="45" s="1"/>
  <c r="J18" i="47"/>
  <c r="C33" i="11"/>
  <c r="C34" i="11" s="1"/>
  <c r="B71" i="45"/>
  <c r="J71" i="45" s="1"/>
  <c r="J33" i="45"/>
  <c r="J34" i="45" s="1"/>
  <c r="B72" i="11"/>
  <c r="H72" i="11" s="1"/>
  <c r="I33" i="11"/>
  <c r="I34" i="11" s="1"/>
  <c r="D71" i="45"/>
  <c r="L71" i="45" s="1"/>
  <c r="L33" i="45"/>
  <c r="L34" i="45" s="1"/>
  <c r="D72" i="11"/>
  <c r="J72" i="11" s="1"/>
  <c r="K33" i="11"/>
  <c r="K34" i="11" s="1"/>
  <c r="G33" i="11"/>
  <c r="G34" i="11" s="1"/>
  <c r="F72" i="11"/>
  <c r="F115" i="11" s="1"/>
  <c r="M33" i="11"/>
  <c r="M34" i="11" s="1"/>
  <c r="F71" i="45"/>
  <c r="F114" i="45" s="1"/>
  <c r="N33" i="45"/>
  <c r="N34" i="45" s="1"/>
  <c r="H71" i="45"/>
  <c r="P33" i="45"/>
  <c r="P34" i="45" s="1"/>
  <c r="E42" i="29"/>
  <c r="E40" i="29"/>
  <c r="D42" i="29"/>
  <c r="D40" i="29"/>
  <c r="E41" i="29"/>
  <c r="E39" i="29"/>
  <c r="D41" i="29"/>
  <c r="D39" i="29"/>
  <c r="P54" i="45"/>
  <c r="H97" i="45"/>
  <c r="P57" i="45"/>
  <c r="H100" i="45"/>
  <c r="P59" i="45"/>
  <c r="H102" i="45"/>
  <c r="P62" i="45"/>
  <c r="H105" i="45"/>
  <c r="P65" i="45"/>
  <c r="H108" i="45"/>
  <c r="P68" i="45"/>
  <c r="H111" i="45"/>
  <c r="P53" i="45"/>
  <c r="H96" i="45"/>
  <c r="P56" i="45"/>
  <c r="H99" i="45"/>
  <c r="P58" i="45"/>
  <c r="H101" i="45"/>
  <c r="P60" i="45"/>
  <c r="H103" i="45"/>
  <c r="P63" i="45"/>
  <c r="H106" i="45"/>
  <c r="P66" i="45"/>
  <c r="H109" i="45"/>
  <c r="P69" i="45"/>
  <c r="H112" i="45"/>
  <c r="L55" i="11"/>
  <c r="F98" i="11"/>
  <c r="L58" i="11"/>
  <c r="F101" i="11"/>
  <c r="L60" i="11"/>
  <c r="F103" i="11"/>
  <c r="L63" i="11"/>
  <c r="F106" i="11"/>
  <c r="L66" i="11"/>
  <c r="F109" i="11"/>
  <c r="L69" i="11"/>
  <c r="F112" i="11"/>
  <c r="N96" i="45"/>
  <c r="F139" i="45"/>
  <c r="N99" i="45"/>
  <c r="F142" i="45"/>
  <c r="N101" i="45"/>
  <c r="F144" i="45"/>
  <c r="N103" i="45"/>
  <c r="F146" i="45"/>
  <c r="N146" i="45" s="1"/>
  <c r="N106" i="45"/>
  <c r="F149" i="45"/>
  <c r="N149" i="45" s="1"/>
  <c r="F154" i="45"/>
  <c r="N111" i="45"/>
  <c r="N109" i="45"/>
  <c r="F152" i="45"/>
  <c r="N152" i="45" s="1"/>
  <c r="L54" i="11"/>
  <c r="F97" i="11"/>
  <c r="L57" i="11"/>
  <c r="F100" i="11"/>
  <c r="L59" i="11"/>
  <c r="F102" i="11"/>
  <c r="L61" i="11"/>
  <c r="F104" i="11"/>
  <c r="L64" i="11"/>
  <c r="F107" i="11"/>
  <c r="L67" i="11"/>
  <c r="F110" i="11"/>
  <c r="L70" i="11"/>
  <c r="F113" i="11"/>
  <c r="F140" i="45"/>
  <c r="N140" i="45" s="1"/>
  <c r="N97" i="45"/>
  <c r="N139" i="45" s="1"/>
  <c r="F143" i="45"/>
  <c r="N100" i="45"/>
  <c r="N142" i="45" s="1"/>
  <c r="F145" i="45"/>
  <c r="N102" i="45"/>
  <c r="N144" i="45" s="1"/>
  <c r="F148" i="45"/>
  <c r="N148" i="45" s="1"/>
  <c r="N105" i="45"/>
  <c r="F151" i="45"/>
  <c r="N108" i="45"/>
  <c r="N112" i="45"/>
  <c r="N154" i="45" s="1"/>
  <c r="F155" i="45"/>
  <c r="N155" i="45" s="1"/>
  <c r="H74" i="11"/>
  <c r="B117" i="11"/>
  <c r="H73" i="11"/>
  <c r="B116" i="11"/>
  <c r="H75" i="11"/>
  <c r="B118" i="11"/>
  <c r="J72" i="45"/>
  <c r="B115" i="45"/>
  <c r="J73" i="45"/>
  <c r="B116" i="45"/>
  <c r="J74" i="45"/>
  <c r="B117" i="45"/>
  <c r="J36" i="30"/>
  <c r="B36" i="30"/>
  <c r="J69" i="45"/>
  <c r="B112" i="45"/>
  <c r="H97" i="11"/>
  <c r="B140" i="11"/>
  <c r="H140" i="11" s="1"/>
  <c r="H100" i="11"/>
  <c r="B143" i="11"/>
  <c r="H143" i="11" s="1"/>
  <c r="H102" i="11"/>
  <c r="B145" i="11"/>
  <c r="H145" i="11" s="1"/>
  <c r="H104" i="11"/>
  <c r="B147" i="11"/>
  <c r="H147" i="11" s="1"/>
  <c r="H107" i="11"/>
  <c r="B150" i="11"/>
  <c r="H150" i="11" s="1"/>
  <c r="H110" i="11"/>
  <c r="B153" i="11"/>
  <c r="H153" i="11" s="1"/>
  <c r="H113" i="11"/>
  <c r="B156" i="11"/>
  <c r="H156" i="11" s="1"/>
  <c r="J54" i="45"/>
  <c r="B97" i="45"/>
  <c r="J57" i="45"/>
  <c r="B100" i="45"/>
  <c r="J59" i="45"/>
  <c r="B102" i="45"/>
  <c r="J62" i="45"/>
  <c r="B105" i="45"/>
  <c r="J65" i="45"/>
  <c r="B108" i="45"/>
  <c r="J68" i="45"/>
  <c r="B111" i="45"/>
  <c r="B141" i="11"/>
  <c r="H141" i="11" s="1"/>
  <c r="H98" i="11"/>
  <c r="H101" i="11"/>
  <c r="B144" i="11"/>
  <c r="H144" i="11" s="1"/>
  <c r="H103" i="11"/>
  <c r="B146" i="11"/>
  <c r="H146" i="11" s="1"/>
  <c r="H106" i="11"/>
  <c r="B149" i="11"/>
  <c r="H149" i="11" s="1"/>
  <c r="H109" i="11"/>
  <c r="B152" i="11"/>
  <c r="H152" i="11" s="1"/>
  <c r="H112" i="11"/>
  <c r="B155" i="11"/>
  <c r="H155" i="11" s="1"/>
  <c r="J53" i="45"/>
  <c r="B96" i="45"/>
  <c r="J56" i="45"/>
  <c r="B99" i="45"/>
  <c r="J58" i="45"/>
  <c r="B101" i="45"/>
  <c r="J60" i="45"/>
  <c r="B103" i="45"/>
  <c r="J63" i="45"/>
  <c r="B106" i="45"/>
  <c r="J66" i="45"/>
  <c r="B109" i="45"/>
  <c r="B95" i="11"/>
  <c r="B138" i="11" s="1"/>
  <c r="H95" i="11"/>
  <c r="H138" i="11" s="1"/>
  <c r="D95" i="11"/>
  <c r="D138" i="11" s="1"/>
  <c r="J95" i="11"/>
  <c r="J138" i="11" s="1"/>
  <c r="D140" i="11"/>
  <c r="J140" i="11" s="1"/>
  <c r="J97" i="11"/>
  <c r="J100" i="11"/>
  <c r="D143" i="11"/>
  <c r="J143" i="11" s="1"/>
  <c r="J102" i="11"/>
  <c r="D145" i="11"/>
  <c r="J145" i="11" s="1"/>
  <c r="J104" i="11"/>
  <c r="D147" i="11"/>
  <c r="J147" i="11" s="1"/>
  <c r="J107" i="11"/>
  <c r="D150" i="11"/>
  <c r="J150" i="11" s="1"/>
  <c r="J110" i="11"/>
  <c r="D153" i="11"/>
  <c r="J153" i="11" s="1"/>
  <c r="J113" i="11"/>
  <c r="D156" i="11"/>
  <c r="J156" i="11" s="1"/>
  <c r="L53" i="45"/>
  <c r="D96" i="45"/>
  <c r="L56" i="45"/>
  <c r="D99" i="45"/>
  <c r="L58" i="45"/>
  <c r="D101" i="45"/>
  <c r="L60" i="45"/>
  <c r="D103" i="45"/>
  <c r="L63" i="45"/>
  <c r="D106" i="45"/>
  <c r="L66" i="45"/>
  <c r="D109" i="45"/>
  <c r="L69" i="45"/>
  <c r="D112" i="45"/>
  <c r="J98" i="11"/>
  <c r="D141" i="11"/>
  <c r="J141" i="11" s="1"/>
  <c r="J101" i="11"/>
  <c r="D144" i="11"/>
  <c r="J144" i="11" s="1"/>
  <c r="J103" i="11"/>
  <c r="D146" i="11"/>
  <c r="J146" i="11" s="1"/>
  <c r="J106" i="11"/>
  <c r="D149" i="11"/>
  <c r="J149" i="11" s="1"/>
  <c r="J109" i="11"/>
  <c r="D152" i="11"/>
  <c r="J152" i="11" s="1"/>
  <c r="J112" i="11"/>
  <c r="D155" i="11"/>
  <c r="J155" i="11" s="1"/>
  <c r="L54" i="45"/>
  <c r="D97" i="45"/>
  <c r="L57" i="45"/>
  <c r="D100" i="45"/>
  <c r="L59" i="45"/>
  <c r="D102" i="45"/>
  <c r="L62" i="45"/>
  <c r="D105" i="45"/>
  <c r="L65" i="45"/>
  <c r="D108" i="45"/>
  <c r="L68" i="45"/>
  <c r="D111" i="45"/>
  <c r="J74" i="11"/>
  <c r="D117" i="11"/>
  <c r="J73" i="11"/>
  <c r="D116" i="11"/>
  <c r="J75" i="11"/>
  <c r="D118" i="11"/>
  <c r="L72" i="45"/>
  <c r="D115" i="45"/>
  <c r="L73" i="45"/>
  <c r="D116" i="45"/>
  <c r="L74" i="45"/>
  <c r="D117" i="45"/>
  <c r="L72" i="11"/>
  <c r="L74" i="11"/>
  <c r="F117" i="11"/>
  <c r="N73" i="45"/>
  <c r="F116" i="45"/>
  <c r="L73" i="11"/>
  <c r="F116" i="11"/>
  <c r="L75" i="11"/>
  <c r="F118" i="11"/>
  <c r="N72" i="45"/>
  <c r="F115" i="45"/>
  <c r="N74" i="45"/>
  <c r="F117" i="45"/>
  <c r="J75" i="30"/>
  <c r="J118" i="30" s="1"/>
  <c r="F118" i="30"/>
  <c r="J55" i="30"/>
  <c r="F98" i="30"/>
  <c r="J98" i="30" s="1"/>
  <c r="J58" i="30"/>
  <c r="F101" i="30"/>
  <c r="J101" i="30" s="1"/>
  <c r="J60" i="30"/>
  <c r="F103" i="30"/>
  <c r="J103" i="30" s="1"/>
  <c r="J63" i="30"/>
  <c r="F106" i="30"/>
  <c r="J106" i="30" s="1"/>
  <c r="J67" i="30"/>
  <c r="F110" i="30"/>
  <c r="J110" i="30" s="1"/>
  <c r="J70" i="30"/>
  <c r="F113" i="30"/>
  <c r="J113" i="30" s="1"/>
  <c r="L73" i="30"/>
  <c r="L116" i="30" s="1"/>
  <c r="H116" i="30"/>
  <c r="L75" i="30"/>
  <c r="L118" i="30" s="1"/>
  <c r="H118" i="30"/>
  <c r="L54" i="30"/>
  <c r="L97" i="30" s="1"/>
  <c r="H97" i="30"/>
  <c r="L57" i="30"/>
  <c r="H100" i="30"/>
  <c r="L100" i="30" s="1"/>
  <c r="L59" i="30"/>
  <c r="H102" i="30"/>
  <c r="L102" i="30" s="1"/>
  <c r="L61" i="30"/>
  <c r="H104" i="30"/>
  <c r="L104" i="30" s="1"/>
  <c r="L64" i="30"/>
  <c r="H107" i="30"/>
  <c r="L107" i="30" s="1"/>
  <c r="L67" i="30"/>
  <c r="H110" i="30"/>
  <c r="L110" i="30" s="1"/>
  <c r="L70" i="30"/>
  <c r="H113" i="30"/>
  <c r="L113" i="30" s="1"/>
  <c r="J66" i="30"/>
  <c r="F109" i="30"/>
  <c r="J109" i="30" s="1"/>
  <c r="F51" i="30"/>
  <c r="B94" i="30"/>
  <c r="F94" i="30" s="1"/>
  <c r="J54" i="30"/>
  <c r="J97" i="30" s="1"/>
  <c r="F97" i="30"/>
  <c r="J57" i="30"/>
  <c r="F100" i="30"/>
  <c r="J100" i="30" s="1"/>
  <c r="J59" i="30"/>
  <c r="F102" i="30"/>
  <c r="J102" i="30" s="1"/>
  <c r="J61" i="30"/>
  <c r="F104" i="30"/>
  <c r="J104" i="30" s="1"/>
  <c r="J64" i="30"/>
  <c r="F107" i="30"/>
  <c r="J107" i="30" s="1"/>
  <c r="J69" i="30"/>
  <c r="F112" i="30"/>
  <c r="J112" i="30" s="1"/>
  <c r="L74" i="30"/>
  <c r="L117" i="30" s="1"/>
  <c r="H117" i="30"/>
  <c r="L55" i="30"/>
  <c r="H98" i="30"/>
  <c r="L98" i="30" s="1"/>
  <c r="L58" i="30"/>
  <c r="H101" i="30"/>
  <c r="L101" i="30" s="1"/>
  <c r="L60" i="30"/>
  <c r="H103" i="30"/>
  <c r="L103" i="30" s="1"/>
  <c r="L63" i="30"/>
  <c r="H106" i="30"/>
  <c r="L106" i="30" s="1"/>
  <c r="L66" i="30"/>
  <c r="H109" i="30"/>
  <c r="L109" i="30" s="1"/>
  <c r="L69" i="30"/>
  <c r="H112" i="30"/>
  <c r="L112" i="30" s="1"/>
  <c r="P71" i="45"/>
  <c r="H114" i="45"/>
  <c r="P73" i="45"/>
  <c r="H116" i="45"/>
  <c r="P72" i="45"/>
  <c r="H115" i="45"/>
  <c r="P74" i="45"/>
  <c r="H117" i="45"/>
  <c r="F79" i="30"/>
  <c r="F122" i="30" s="1"/>
  <c r="B122" i="30"/>
  <c r="B36" i="45"/>
  <c r="J36" i="45" s="1"/>
  <c r="B78" i="45" s="1"/>
  <c r="B121" i="45" s="1"/>
  <c r="B164" i="45" s="1"/>
  <c r="B93" i="18"/>
  <c r="E35" i="25"/>
  <c r="C79" i="25"/>
  <c r="E79" i="25" s="1"/>
  <c r="F11" i="25"/>
  <c r="D55" i="25"/>
  <c r="F55" i="25" s="1"/>
  <c r="F14" i="25"/>
  <c r="D58" i="25"/>
  <c r="F58" i="25" s="1"/>
  <c r="F16" i="25"/>
  <c r="D60" i="25"/>
  <c r="F60" i="25" s="1"/>
  <c r="F21" i="25"/>
  <c r="D65" i="25"/>
  <c r="F65" i="25" s="1"/>
  <c r="F24" i="25"/>
  <c r="D68" i="25"/>
  <c r="F68" i="25" s="1"/>
  <c r="F27" i="25"/>
  <c r="D71" i="25"/>
  <c r="F71" i="25" s="1"/>
  <c r="F18" i="25"/>
  <c r="D62" i="25"/>
  <c r="F62" i="25" s="1"/>
  <c r="F12" i="25"/>
  <c r="D56" i="25"/>
  <c r="F56" i="25" s="1"/>
  <c r="F15" i="25"/>
  <c r="D59" i="25"/>
  <c r="F59" i="25" s="1"/>
  <c r="F20" i="25"/>
  <c r="D64" i="25"/>
  <c r="F64" i="25" s="1"/>
  <c r="F23" i="25"/>
  <c r="D67" i="25"/>
  <c r="F67" i="25" s="1"/>
  <c r="F26" i="25"/>
  <c r="D70" i="25"/>
  <c r="F70" i="25" s="1"/>
  <c r="F17" i="25"/>
  <c r="D61" i="25"/>
  <c r="F61" i="25" s="1"/>
  <c r="O72" i="45"/>
  <c r="E33" i="46"/>
  <c r="Q74" i="45" s="1"/>
  <c r="D30" i="46"/>
  <c r="D32" i="46"/>
  <c r="L39" i="47"/>
  <c r="D23" i="13"/>
  <c r="D23" i="46" s="1"/>
  <c r="C19" i="13"/>
  <c r="C42" i="29" s="1"/>
  <c r="J12" i="39"/>
  <c r="J19" i="39" s="1"/>
  <c r="C24" i="13"/>
  <c r="C11" i="46"/>
  <c r="C19" i="29"/>
  <c r="J12" i="47"/>
  <c r="J19" i="47" s="1"/>
  <c r="J45" i="47" s="1"/>
  <c r="C26" i="46"/>
  <c r="C26" i="13"/>
  <c r="D26" i="13"/>
  <c r="E26" i="13"/>
  <c r="D25" i="13"/>
  <c r="B36" i="11"/>
  <c r="B52" i="37"/>
  <c r="J14" i="39"/>
  <c r="J21" i="39" s="1"/>
  <c r="J47" i="39" s="1"/>
  <c r="N39" i="47"/>
  <c r="C12" i="46"/>
  <c r="O73" i="45"/>
  <c r="O74" i="45"/>
  <c r="I29" i="25"/>
  <c r="O71" i="45"/>
  <c r="F9" i="46"/>
  <c r="F16" i="46" s="1"/>
  <c r="F23" i="46" s="1"/>
  <c r="I31" i="25"/>
  <c r="E25" i="46"/>
  <c r="E26" i="29"/>
  <c r="E40" i="46" s="1"/>
  <c r="F11" i="46"/>
  <c r="F39" i="46" s="1"/>
  <c r="C10" i="46"/>
  <c r="I30" i="25"/>
  <c r="F9" i="29"/>
  <c r="F12" i="29" s="1"/>
  <c r="F26" i="29" s="1"/>
  <c r="G26" i="29" s="1"/>
  <c r="H39" i="37"/>
  <c r="L39" i="39"/>
  <c r="O72" i="30"/>
  <c r="E37" i="46"/>
  <c r="E30" i="13"/>
  <c r="F23" i="29"/>
  <c r="G23" i="29" s="1"/>
  <c r="O73" i="30"/>
  <c r="E31" i="13"/>
  <c r="F10" i="46"/>
  <c r="M73" i="11"/>
  <c r="E23" i="46"/>
  <c r="F9" i="13"/>
  <c r="J39" i="39"/>
  <c r="E25" i="18"/>
  <c r="E35" i="18"/>
  <c r="D24" i="18"/>
  <c r="H12" i="39"/>
  <c r="H19" i="39" s="1"/>
  <c r="H45" i="39" s="1"/>
  <c r="C10" i="26"/>
  <c r="C10" i="13"/>
  <c r="C33" i="29" s="1"/>
  <c r="C19" i="46"/>
  <c r="C17" i="46"/>
  <c r="C12" i="26"/>
  <c r="F12" i="38"/>
  <c r="F19" i="38" s="1"/>
  <c r="F45" i="38" s="1"/>
  <c r="F14" i="47"/>
  <c r="F21" i="47" s="1"/>
  <c r="F47" i="47" s="1"/>
  <c r="H14" i="39"/>
  <c r="H21" i="39" s="1"/>
  <c r="H47" i="39" s="1"/>
  <c r="F12" i="39"/>
  <c r="F19" i="39" s="1"/>
  <c r="F45" i="39" s="1"/>
  <c r="H14" i="38"/>
  <c r="H21" i="38" s="1"/>
  <c r="H47" i="38" s="1"/>
  <c r="C17" i="13"/>
  <c r="C40" i="29" s="1"/>
  <c r="H12" i="38"/>
  <c r="H19" i="38" s="1"/>
  <c r="H45" i="38" s="1"/>
  <c r="C12" i="29"/>
  <c r="C12" i="13"/>
  <c r="C35" i="29" s="1"/>
  <c r="F73" i="30"/>
  <c r="F12" i="47"/>
  <c r="F19" i="47" s="1"/>
  <c r="F45" i="47" s="1"/>
  <c r="F14" i="39"/>
  <c r="F21" i="39" s="1"/>
  <c r="F47" i="39" s="1"/>
  <c r="B75" i="30"/>
  <c r="B118" i="30" s="1"/>
  <c r="L12" i="47"/>
  <c r="L19" i="47" s="1"/>
  <c r="L45" i="47" s="1"/>
  <c r="C69" i="18"/>
  <c r="F22" i="18"/>
  <c r="B13" i="37" s="1"/>
  <c r="F13" i="38"/>
  <c r="F20" i="38" s="1"/>
  <c r="F46" i="38" s="1"/>
  <c r="B36" i="18"/>
  <c r="C18" i="13"/>
  <c r="C41" i="29" s="1"/>
  <c r="F74" i="30"/>
  <c r="D36" i="18"/>
  <c r="C11" i="13"/>
  <c r="C34" i="29" s="1"/>
  <c r="J13" i="47"/>
  <c r="J20" i="47" s="1"/>
  <c r="J46" i="47" s="1"/>
  <c r="F34" i="18"/>
  <c r="F32" i="18"/>
  <c r="E24" i="18"/>
  <c r="E36" i="18"/>
  <c r="D35" i="18"/>
  <c r="D69" i="18"/>
  <c r="H13" i="39"/>
  <c r="H20" i="39" s="1"/>
  <c r="H46" i="39" s="1"/>
  <c r="F33" i="18"/>
  <c r="C11" i="26"/>
  <c r="D25" i="18"/>
  <c r="C25" i="46"/>
  <c r="C23" i="13"/>
  <c r="C25" i="13"/>
  <c r="J11" i="39"/>
  <c r="C23" i="46"/>
  <c r="F23" i="18"/>
  <c r="B74" i="30"/>
  <c r="B117" i="30" s="1"/>
  <c r="F11" i="26"/>
  <c r="F18" i="26" s="1"/>
  <c r="G18" i="26" s="1"/>
  <c r="C31" i="46"/>
  <c r="J12" i="38"/>
  <c r="J19" i="38" s="1"/>
  <c r="C33" i="46"/>
  <c r="J14" i="38"/>
  <c r="J21" i="38" s="1"/>
  <c r="J47" i="38" s="1"/>
  <c r="E38" i="46"/>
  <c r="F20" i="18"/>
  <c r="A28" i="38"/>
  <c r="L11" i="47"/>
  <c r="J11" i="38"/>
  <c r="C32" i="46"/>
  <c r="J13" i="38"/>
  <c r="J20" i="38" s="1"/>
  <c r="J46" i="38" s="1"/>
  <c r="H39" i="38"/>
  <c r="H39" i="39"/>
  <c r="C35" i="18"/>
  <c r="C16" i="29"/>
  <c r="C16" i="13"/>
  <c r="C39" i="29" s="1"/>
  <c r="D12" i="26"/>
  <c r="D35" i="29" s="1"/>
  <c r="I45" i="38"/>
  <c r="I47" i="38"/>
  <c r="I45" i="39"/>
  <c r="F12" i="26"/>
  <c r="F19" i="26" s="1"/>
  <c r="G19" i="26" s="1"/>
  <c r="F10" i="26"/>
  <c r="F17" i="26" s="1"/>
  <c r="G17" i="26" s="1"/>
  <c r="F18" i="46"/>
  <c r="F37" i="46"/>
  <c r="E18" i="29"/>
  <c r="E18" i="13" s="1"/>
  <c r="D18" i="29"/>
  <c r="E19" i="29"/>
  <c r="D19" i="29"/>
  <c r="E16" i="29"/>
  <c r="D16" i="29"/>
  <c r="E17" i="29"/>
  <c r="D17" i="29"/>
  <c r="D10" i="26"/>
  <c r="D33" i="29" s="1"/>
  <c r="F39" i="38"/>
  <c r="D11" i="26"/>
  <c r="D34" i="29" s="1"/>
  <c r="F39" i="37"/>
  <c r="E12" i="26"/>
  <c r="E35" i="29" s="1"/>
  <c r="E11" i="26"/>
  <c r="E10" i="26"/>
  <c r="D9" i="26"/>
  <c r="D32" i="29" s="1"/>
  <c r="E9" i="26"/>
  <c r="F39" i="39"/>
  <c r="H13" i="47"/>
  <c r="H20" i="47" s="1"/>
  <c r="H46" i="47" s="1"/>
  <c r="C18" i="29"/>
  <c r="H13" i="38"/>
  <c r="H20" i="38" s="1"/>
  <c r="H46" i="38" s="1"/>
  <c r="C36" i="18"/>
  <c r="C16" i="46"/>
  <c r="H11" i="39"/>
  <c r="H11" i="47"/>
  <c r="C24" i="18"/>
  <c r="C25" i="18"/>
  <c r="B35" i="18"/>
  <c r="B69" i="18"/>
  <c r="N17" i="30" s="1"/>
  <c r="F69" i="18"/>
  <c r="B24" i="18"/>
  <c r="B25" i="18"/>
  <c r="E32" i="13"/>
  <c r="S73" i="45" s="1"/>
  <c r="E39" i="46"/>
  <c r="G39" i="46" s="1"/>
  <c r="F11" i="39"/>
  <c r="F18" i="39" s="1"/>
  <c r="F27" i="39" s="1"/>
  <c r="F31" i="18"/>
  <c r="C9" i="13"/>
  <c r="C32" i="29" s="1"/>
  <c r="C9" i="29"/>
  <c r="H12" i="47"/>
  <c r="E69" i="18"/>
  <c r="H29" i="37" s="1"/>
  <c r="C11" i="29"/>
  <c r="F13" i="39"/>
  <c r="F11" i="38"/>
  <c r="F72" i="30"/>
  <c r="F115" i="30" s="1"/>
  <c r="F11" i="47"/>
  <c r="F18" i="47" s="1"/>
  <c r="F27" i="47" s="1"/>
  <c r="C9" i="26"/>
  <c r="F37" i="18"/>
  <c r="F26" i="18"/>
  <c r="D38" i="46"/>
  <c r="D31" i="13"/>
  <c r="J21" i="47"/>
  <c r="J47" i="47" s="1"/>
  <c r="J20" i="39"/>
  <c r="J46" i="39" s="1"/>
  <c r="A27" i="39"/>
  <c r="A27" i="47" s="1"/>
  <c r="D32" i="13"/>
  <c r="D39" i="46"/>
  <c r="F20" i="47"/>
  <c r="F46" i="47" s="1"/>
  <c r="C24" i="29"/>
  <c r="F21" i="18"/>
  <c r="A29" i="39"/>
  <c r="A29" i="47" s="1"/>
  <c r="L46" i="47"/>
  <c r="D33" i="13"/>
  <c r="D40" i="46"/>
  <c r="D37" i="46"/>
  <c r="D30" i="13"/>
  <c r="J45" i="39"/>
  <c r="H18" i="38"/>
  <c r="J44" i="47"/>
  <c r="J27" i="47"/>
  <c r="H75" i="45" l="1"/>
  <c r="H118" i="45" s="1"/>
  <c r="H161" i="45" s="1"/>
  <c r="B114" i="45"/>
  <c r="B157" i="45" s="1"/>
  <c r="D114" i="45"/>
  <c r="B115" i="11"/>
  <c r="H115" i="11" s="1"/>
  <c r="H36" i="11"/>
  <c r="B79" i="11"/>
  <c r="B122" i="11" s="1"/>
  <c r="B165" i="11" s="1"/>
  <c r="D115" i="11"/>
  <c r="N71" i="45"/>
  <c r="J35" i="45"/>
  <c r="H18" i="47"/>
  <c r="H44" i="47" s="1"/>
  <c r="H15" i="47"/>
  <c r="J15" i="47"/>
  <c r="J18" i="39"/>
  <c r="J44" i="39" s="1"/>
  <c r="J15" i="39"/>
  <c r="J23" i="39"/>
  <c r="L18" i="47"/>
  <c r="L23" i="47" s="1"/>
  <c r="L15" i="47"/>
  <c r="H76" i="45"/>
  <c r="H119" i="45" s="1"/>
  <c r="H162" i="45" s="1"/>
  <c r="E11" i="29"/>
  <c r="E11" i="13" s="1"/>
  <c r="I74" i="11" s="1"/>
  <c r="E34" i="29"/>
  <c r="G30" i="25"/>
  <c r="E33" i="29"/>
  <c r="E9" i="29"/>
  <c r="E9" i="46" s="1"/>
  <c r="E32" i="29"/>
  <c r="H155" i="45"/>
  <c r="P155" i="45" s="1"/>
  <c r="P112" i="45"/>
  <c r="H152" i="45"/>
  <c r="P152" i="45" s="1"/>
  <c r="P109" i="45"/>
  <c r="H149" i="45"/>
  <c r="P149" i="45" s="1"/>
  <c r="P106" i="45"/>
  <c r="H146" i="45"/>
  <c r="P146" i="45" s="1"/>
  <c r="P103" i="45"/>
  <c r="H144" i="45"/>
  <c r="P101" i="45"/>
  <c r="H142" i="45"/>
  <c r="P99" i="45"/>
  <c r="P96" i="45"/>
  <c r="H139" i="45"/>
  <c r="H154" i="45"/>
  <c r="P111" i="45"/>
  <c r="H151" i="45"/>
  <c r="P108" i="45"/>
  <c r="H148" i="45"/>
  <c r="P105" i="45"/>
  <c r="H145" i="45"/>
  <c r="P102" i="45"/>
  <c r="P144" i="45" s="1"/>
  <c r="H143" i="45"/>
  <c r="P100" i="45"/>
  <c r="P142" i="45" s="1"/>
  <c r="H140" i="45"/>
  <c r="P140" i="45" s="1"/>
  <c r="P97" i="45"/>
  <c r="P139" i="45" s="1"/>
  <c r="F156" i="11"/>
  <c r="L113" i="11"/>
  <c r="F153" i="11"/>
  <c r="L110" i="11"/>
  <c r="F150" i="11"/>
  <c r="L107" i="11"/>
  <c r="F147" i="11"/>
  <c r="L104" i="11"/>
  <c r="F145" i="11"/>
  <c r="L102" i="11"/>
  <c r="L145" i="11" s="1"/>
  <c r="F143" i="11"/>
  <c r="L100" i="11"/>
  <c r="L143" i="11" s="1"/>
  <c r="F140" i="11"/>
  <c r="L97" i="11"/>
  <c r="L140" i="11" s="1"/>
  <c r="F155" i="11"/>
  <c r="L112" i="11"/>
  <c r="L155" i="11" s="1"/>
  <c r="F152" i="11"/>
  <c r="L109" i="11"/>
  <c r="L152" i="11" s="1"/>
  <c r="F149" i="11"/>
  <c r="L106" i="11"/>
  <c r="L149" i="11" s="1"/>
  <c r="F146" i="11"/>
  <c r="L103" i="11"/>
  <c r="L146" i="11" s="1"/>
  <c r="L101" i="11"/>
  <c r="F144" i="11"/>
  <c r="L98" i="11"/>
  <c r="F141" i="11"/>
  <c r="N151" i="45"/>
  <c r="N145" i="45"/>
  <c r="N143" i="45"/>
  <c r="B160" i="45"/>
  <c r="J160" i="45" s="1"/>
  <c r="J117" i="45"/>
  <c r="B159" i="45"/>
  <c r="J116" i="45"/>
  <c r="B158" i="45"/>
  <c r="J115" i="45"/>
  <c r="J114" i="45"/>
  <c r="B161" i="11"/>
  <c r="H118" i="11"/>
  <c r="B159" i="11"/>
  <c r="H116" i="11"/>
  <c r="H117" i="11"/>
  <c r="B160" i="11"/>
  <c r="B37" i="30"/>
  <c r="F36" i="30"/>
  <c r="F37" i="30" s="1"/>
  <c r="F123" i="30" s="1"/>
  <c r="B152" i="45"/>
  <c r="J152" i="45" s="1"/>
  <c r="J109" i="45"/>
  <c r="J106" i="45"/>
  <c r="B149" i="45"/>
  <c r="J149" i="45" s="1"/>
  <c r="J103" i="45"/>
  <c r="B146" i="45"/>
  <c r="J146" i="45" s="1"/>
  <c r="J101" i="45"/>
  <c r="B144" i="45"/>
  <c r="J99" i="45"/>
  <c r="B142" i="45"/>
  <c r="J96" i="45"/>
  <c r="B139" i="45"/>
  <c r="J139" i="45" s="1"/>
  <c r="B154" i="45"/>
  <c r="J154" i="45" s="1"/>
  <c r="J111" i="45"/>
  <c r="B151" i="45"/>
  <c r="J108" i="45"/>
  <c r="B148" i="45"/>
  <c r="J148" i="45" s="1"/>
  <c r="J105" i="45"/>
  <c r="B145" i="45"/>
  <c r="J102" i="45"/>
  <c r="J144" i="45" s="1"/>
  <c r="B143" i="45"/>
  <c r="J100" i="45"/>
  <c r="J142" i="45" s="1"/>
  <c r="B140" i="45"/>
  <c r="J140" i="45" s="1"/>
  <c r="J97" i="45"/>
  <c r="J112" i="45"/>
  <c r="B155" i="45"/>
  <c r="J155" i="45" s="1"/>
  <c r="L111" i="45"/>
  <c r="D154" i="45"/>
  <c r="L108" i="45"/>
  <c r="D151" i="45"/>
  <c r="D148" i="45"/>
  <c r="L105" i="45"/>
  <c r="D145" i="45"/>
  <c r="L102" i="45"/>
  <c r="D143" i="45"/>
  <c r="L100" i="45"/>
  <c r="D140" i="45"/>
  <c r="L140" i="45" s="1"/>
  <c r="L97" i="45"/>
  <c r="D155" i="45"/>
  <c r="L155" i="45" s="1"/>
  <c r="L112" i="45"/>
  <c r="L154" i="45" s="1"/>
  <c r="D152" i="45"/>
  <c r="L152" i="45" s="1"/>
  <c r="L109" i="45"/>
  <c r="L151" i="45" s="1"/>
  <c r="D149" i="45"/>
  <c r="L149" i="45" s="1"/>
  <c r="L106" i="45"/>
  <c r="D146" i="45"/>
  <c r="L146" i="45" s="1"/>
  <c r="L103" i="45"/>
  <c r="D144" i="45"/>
  <c r="L101" i="45"/>
  <c r="D142" i="45"/>
  <c r="L99" i="45"/>
  <c r="L96" i="45"/>
  <c r="D139" i="45"/>
  <c r="L139" i="45" s="1"/>
  <c r="D160" i="45"/>
  <c r="L160" i="45" s="1"/>
  <c r="L117" i="45"/>
  <c r="L116" i="45"/>
  <c r="D159" i="45"/>
  <c r="D158" i="45"/>
  <c r="L115" i="45"/>
  <c r="D157" i="45"/>
  <c r="L114" i="45"/>
  <c r="D161" i="11"/>
  <c r="J161" i="11" s="1"/>
  <c r="J118" i="11"/>
  <c r="D159" i="11"/>
  <c r="J159" i="11" s="1"/>
  <c r="J116" i="11"/>
  <c r="J117" i="11"/>
  <c r="D160" i="11"/>
  <c r="J115" i="11"/>
  <c r="D158" i="11"/>
  <c r="F160" i="45"/>
  <c r="N160" i="45" s="1"/>
  <c r="N117" i="45"/>
  <c r="F158" i="45"/>
  <c r="N115" i="45"/>
  <c r="F161" i="11"/>
  <c r="L118" i="11"/>
  <c r="L116" i="11"/>
  <c r="F159" i="11"/>
  <c r="N116" i="45"/>
  <c r="N158" i="45" s="1"/>
  <c r="F159" i="45"/>
  <c r="N159" i="45" s="1"/>
  <c r="N114" i="45"/>
  <c r="F157" i="45"/>
  <c r="F160" i="11"/>
  <c r="L117" i="11"/>
  <c r="F158" i="11"/>
  <c r="L115" i="11"/>
  <c r="J74" i="30"/>
  <c r="J117" i="30" s="1"/>
  <c r="F117" i="30"/>
  <c r="J73" i="30"/>
  <c r="J116" i="30" s="1"/>
  <c r="F116" i="30"/>
  <c r="P75" i="45"/>
  <c r="P76" i="45" s="1"/>
  <c r="H160" i="45"/>
  <c r="P160" i="45" s="1"/>
  <c r="P117" i="45"/>
  <c r="H158" i="45"/>
  <c r="P115" i="45"/>
  <c r="H159" i="45"/>
  <c r="P159" i="45" s="1"/>
  <c r="P116" i="45"/>
  <c r="H157" i="45"/>
  <c r="P114" i="45"/>
  <c r="G35" i="25"/>
  <c r="G79" i="25" s="1"/>
  <c r="H79" i="11"/>
  <c r="H122" i="11" s="1"/>
  <c r="H165" i="11" s="1"/>
  <c r="F52" i="47"/>
  <c r="J79" i="30"/>
  <c r="J122" i="30" s="1"/>
  <c r="J78" i="45"/>
  <c r="J121" i="45" s="1"/>
  <c r="J164" i="45" s="1"/>
  <c r="F52" i="39"/>
  <c r="F52" i="38"/>
  <c r="F52" i="37"/>
  <c r="D11" i="29"/>
  <c r="G75" i="25"/>
  <c r="D10" i="29"/>
  <c r="D10" i="46" s="1"/>
  <c r="G74" i="25"/>
  <c r="D12" i="29"/>
  <c r="D12" i="13" s="1"/>
  <c r="G76" i="25"/>
  <c r="D9" i="29"/>
  <c r="D9" i="46" s="1"/>
  <c r="G73" i="25"/>
  <c r="O75" i="30"/>
  <c r="N75" i="45"/>
  <c r="N76" i="45" s="1"/>
  <c r="C26" i="29"/>
  <c r="F302" i="15"/>
  <c r="D51" i="37" s="1"/>
  <c r="F282" i="15"/>
  <c r="D302" i="15"/>
  <c r="D282" i="15"/>
  <c r="F269" i="15"/>
  <c r="E16" i="37" s="1"/>
  <c r="D269" i="15"/>
  <c r="C16" i="37" s="1"/>
  <c r="N73" i="30"/>
  <c r="C19" i="26"/>
  <c r="B13" i="47"/>
  <c r="B20" i="47" s="1"/>
  <c r="B46" i="47" s="1"/>
  <c r="B13" i="39"/>
  <c r="B20" i="39" s="1"/>
  <c r="B46" i="39" s="1"/>
  <c r="D52" i="37"/>
  <c r="B52" i="47"/>
  <c r="D52" i="47" s="1"/>
  <c r="B52" i="38"/>
  <c r="D52" i="38" s="1"/>
  <c r="B52" i="39"/>
  <c r="D52" i="39" s="1"/>
  <c r="B20" i="37"/>
  <c r="B46" i="37" s="1"/>
  <c r="B13" i="38"/>
  <c r="B20" i="38" s="1"/>
  <c r="B46" i="38" s="1"/>
  <c r="E33" i="13"/>
  <c r="E26" i="46"/>
  <c r="M75" i="11"/>
  <c r="M76" i="11" s="1"/>
  <c r="M77" i="11" s="1"/>
  <c r="C32" i="13"/>
  <c r="F19" i="46"/>
  <c r="F12" i="46"/>
  <c r="F40" i="46" s="1"/>
  <c r="G40" i="46" s="1"/>
  <c r="G37" i="46"/>
  <c r="F16" i="29"/>
  <c r="F11" i="29"/>
  <c r="F25" i="29" s="1"/>
  <c r="G25" i="29" s="1"/>
  <c r="H27" i="47"/>
  <c r="F10" i="29"/>
  <c r="F24" i="29" s="1"/>
  <c r="G24" i="29" s="1"/>
  <c r="F30" i="13"/>
  <c r="G30" i="13" s="1"/>
  <c r="F16" i="13"/>
  <c r="F11" i="13"/>
  <c r="F32" i="13" s="1"/>
  <c r="G32" i="13" s="1"/>
  <c r="F12" i="13"/>
  <c r="F33" i="13" s="1"/>
  <c r="G33" i="13" s="1"/>
  <c r="F10" i="13"/>
  <c r="F38" i="46"/>
  <c r="G38" i="46" s="1"/>
  <c r="F17" i="46"/>
  <c r="F24" i="46" s="1"/>
  <c r="O72" i="11"/>
  <c r="S71" i="45"/>
  <c r="O74" i="11"/>
  <c r="D11" i="13"/>
  <c r="F16" i="26"/>
  <c r="G16" i="26" s="1"/>
  <c r="O73" i="11"/>
  <c r="S72" i="45"/>
  <c r="F19" i="29"/>
  <c r="G19" i="29" s="1"/>
  <c r="F44" i="39"/>
  <c r="H28" i="39"/>
  <c r="J27" i="39"/>
  <c r="C45" i="8"/>
  <c r="C23" i="29"/>
  <c r="R91" i="18"/>
  <c r="R89" i="18" s="1"/>
  <c r="B11" i="37"/>
  <c r="L28" i="47"/>
  <c r="C46" i="8"/>
  <c r="B31" i="25"/>
  <c r="B75" i="25" s="1"/>
  <c r="J23" i="47"/>
  <c r="H15" i="38"/>
  <c r="B32" i="25"/>
  <c r="B76" i="25" s="1"/>
  <c r="D31" i="25"/>
  <c r="N73" i="11"/>
  <c r="D12" i="37"/>
  <c r="C39" i="46"/>
  <c r="N12" i="47"/>
  <c r="N19" i="47" s="1"/>
  <c r="N45" i="47" s="1"/>
  <c r="N74" i="30"/>
  <c r="B14" i="37"/>
  <c r="F28" i="38"/>
  <c r="L13" i="39"/>
  <c r="L20" i="39" s="1"/>
  <c r="N72" i="11"/>
  <c r="F25" i="18"/>
  <c r="D30" i="25"/>
  <c r="L12" i="39"/>
  <c r="L19" i="39" s="1"/>
  <c r="L45" i="39" s="1"/>
  <c r="N74" i="11"/>
  <c r="C18" i="26"/>
  <c r="D13" i="37"/>
  <c r="N14" i="47"/>
  <c r="N21" i="47" s="1"/>
  <c r="F36" i="18"/>
  <c r="D14" i="37"/>
  <c r="D32" i="25"/>
  <c r="D76" i="25" s="1"/>
  <c r="C33" i="13"/>
  <c r="R73" i="45"/>
  <c r="N13" i="47"/>
  <c r="N20" i="47" s="1"/>
  <c r="N46" i="47" s="1"/>
  <c r="R72" i="45"/>
  <c r="C31" i="13"/>
  <c r="C17" i="26"/>
  <c r="C38" i="46"/>
  <c r="C44" i="8"/>
  <c r="R74" i="45"/>
  <c r="L14" i="39"/>
  <c r="L21" i="39" s="1"/>
  <c r="L47" i="39" s="1"/>
  <c r="F24" i="18"/>
  <c r="D293" i="15" s="1"/>
  <c r="N75" i="11"/>
  <c r="C40" i="46"/>
  <c r="N75" i="30"/>
  <c r="B29" i="25"/>
  <c r="B73" i="25" s="1"/>
  <c r="C25" i="29"/>
  <c r="D55" i="18"/>
  <c r="D56" i="18" s="1"/>
  <c r="N72" i="30"/>
  <c r="J16" i="38"/>
  <c r="J18" i="38"/>
  <c r="J45" i="38"/>
  <c r="J28" i="38"/>
  <c r="N11" i="47"/>
  <c r="N18" i="47" s="1"/>
  <c r="N27" i="47" s="1"/>
  <c r="F35" i="18"/>
  <c r="C55" i="18"/>
  <c r="C56" i="18" s="1"/>
  <c r="H28" i="38"/>
  <c r="G31" i="25"/>
  <c r="G10" i="26"/>
  <c r="G12" i="26"/>
  <c r="F30" i="46"/>
  <c r="G23" i="46"/>
  <c r="F26" i="46"/>
  <c r="F25" i="46"/>
  <c r="G25" i="46" s="1"/>
  <c r="D17" i="13"/>
  <c r="D17" i="46"/>
  <c r="D16" i="13"/>
  <c r="D16" i="46"/>
  <c r="D19" i="13"/>
  <c r="D26" i="46" s="1"/>
  <c r="D19" i="46"/>
  <c r="D18" i="13"/>
  <c r="D25" i="46" s="1"/>
  <c r="D18" i="46"/>
  <c r="E17" i="46"/>
  <c r="E17" i="13"/>
  <c r="E16" i="13"/>
  <c r="E16" i="46"/>
  <c r="G16" i="46" s="1"/>
  <c r="E19" i="46"/>
  <c r="E19" i="13"/>
  <c r="E18" i="46"/>
  <c r="G18" i="46" s="1"/>
  <c r="M73" i="45"/>
  <c r="K74" i="11"/>
  <c r="E10" i="29"/>
  <c r="G11" i="26"/>
  <c r="G32" i="25"/>
  <c r="E12" i="29"/>
  <c r="G29" i="25"/>
  <c r="G9" i="26"/>
  <c r="G9" i="29"/>
  <c r="H18" i="39"/>
  <c r="H15" i="39"/>
  <c r="E55" i="18"/>
  <c r="E56" i="18" s="1"/>
  <c r="E91" i="18"/>
  <c r="E89" i="18" s="1"/>
  <c r="C16" i="26"/>
  <c r="D29" i="25"/>
  <c r="D73" i="25" s="1"/>
  <c r="F40" i="47"/>
  <c r="F40" i="39"/>
  <c r="F40" i="38"/>
  <c r="L27" i="47"/>
  <c r="F15" i="47"/>
  <c r="F44" i="47"/>
  <c r="F50" i="47" s="1"/>
  <c r="F48" i="47" s="1"/>
  <c r="F23" i="47"/>
  <c r="C30" i="13"/>
  <c r="C43" i="8"/>
  <c r="C37" i="46"/>
  <c r="R71" i="45"/>
  <c r="F55" i="18"/>
  <c r="S55" i="18"/>
  <c r="O91" i="18"/>
  <c r="T55" i="18"/>
  <c r="T91" i="18"/>
  <c r="D91" i="18"/>
  <c r="Q91" i="18"/>
  <c r="U55" i="18"/>
  <c r="B55" i="18"/>
  <c r="B56" i="18" s="1"/>
  <c r="P91" i="18"/>
  <c r="R55" i="18"/>
  <c r="U91" i="18"/>
  <c r="Q55" i="18"/>
  <c r="Q56" i="18" s="1"/>
  <c r="B91" i="18"/>
  <c r="G55" i="18"/>
  <c r="C91" i="18"/>
  <c r="S91" i="18"/>
  <c r="P55" i="18"/>
  <c r="P56" i="18" s="1"/>
  <c r="N91" i="18"/>
  <c r="D11" i="37"/>
  <c r="L11" i="39"/>
  <c r="L18" i="39" s="1"/>
  <c r="K55" i="18"/>
  <c r="K56" i="18" s="1"/>
  <c r="G91" i="18"/>
  <c r="L55" i="18"/>
  <c r="J91" i="18"/>
  <c r="L91" i="18"/>
  <c r="N55" i="18"/>
  <c r="N56" i="18" s="1"/>
  <c r="I91" i="18"/>
  <c r="M55" i="18"/>
  <c r="M56" i="18" s="1"/>
  <c r="H91" i="18"/>
  <c r="J55" i="18"/>
  <c r="M91" i="18"/>
  <c r="I55" i="18"/>
  <c r="O55" i="18"/>
  <c r="O56" i="18" s="1"/>
  <c r="K91" i="18"/>
  <c r="H55" i="18"/>
  <c r="F91" i="18"/>
  <c r="H19" i="47"/>
  <c r="J28" i="47"/>
  <c r="J50" i="39"/>
  <c r="J48" i="39" s="1"/>
  <c r="J28" i="39"/>
  <c r="J50" i="47"/>
  <c r="J48" i="47" s="1"/>
  <c r="F28" i="47"/>
  <c r="F20" i="39"/>
  <c r="F15" i="39"/>
  <c r="J72" i="30"/>
  <c r="J115" i="30" s="1"/>
  <c r="F18" i="38"/>
  <c r="F15" i="38"/>
  <c r="B30" i="25"/>
  <c r="B74" i="25" s="1"/>
  <c r="E77" i="11"/>
  <c r="E120" i="11" s="1"/>
  <c r="E163" i="11" s="1"/>
  <c r="E76" i="11"/>
  <c r="E119" i="11" s="1"/>
  <c r="E162" i="11" s="1"/>
  <c r="D76" i="45"/>
  <c r="D119" i="45" s="1"/>
  <c r="D162" i="45" s="1"/>
  <c r="D75" i="45"/>
  <c r="D118" i="45" s="1"/>
  <c r="D161" i="45" s="1"/>
  <c r="B37" i="45"/>
  <c r="C41" i="18"/>
  <c r="F76" i="45"/>
  <c r="F119" i="45" s="1"/>
  <c r="F162" i="45" s="1"/>
  <c r="F75" i="45"/>
  <c r="F118" i="45" s="1"/>
  <c r="F161" i="45" s="1"/>
  <c r="E5" i="18"/>
  <c r="E7" i="18" s="1"/>
  <c r="C14" i="34"/>
  <c r="B35" i="11"/>
  <c r="B37" i="11" s="1"/>
  <c r="G76" i="11"/>
  <c r="G119" i="11" s="1"/>
  <c r="G162" i="11" s="1"/>
  <c r="G77" i="11"/>
  <c r="G120" i="11" s="1"/>
  <c r="G163" i="11" s="1"/>
  <c r="C76" i="11"/>
  <c r="C119" i="11" s="1"/>
  <c r="C162" i="11" s="1"/>
  <c r="C77" i="11"/>
  <c r="C120" i="11" s="1"/>
  <c r="C163" i="11" s="1"/>
  <c r="H35" i="11"/>
  <c r="B75" i="45"/>
  <c r="B118" i="45" s="1"/>
  <c r="B161" i="45" s="1"/>
  <c r="B76" i="45"/>
  <c r="B119" i="45" s="1"/>
  <c r="B162" i="45" s="1"/>
  <c r="B12" i="37"/>
  <c r="H27" i="38"/>
  <c r="H44" i="38"/>
  <c r="H50" i="38" s="1"/>
  <c r="H48" i="38" s="1"/>
  <c r="H23" i="38"/>
  <c r="B158" i="11" l="1"/>
  <c r="L143" i="45"/>
  <c r="L145" i="45"/>
  <c r="L148" i="45"/>
  <c r="J160" i="11"/>
  <c r="L44" i="47"/>
  <c r="L50" i="47" s="1"/>
  <c r="L48" i="47" s="1"/>
  <c r="F4" i="50"/>
  <c r="F20" i="50" s="1"/>
  <c r="F293" i="15"/>
  <c r="G11" i="29"/>
  <c r="H159" i="11"/>
  <c r="L160" i="11"/>
  <c r="H161" i="11"/>
  <c r="J158" i="45"/>
  <c r="J159" i="45"/>
  <c r="P143" i="45"/>
  <c r="P145" i="45"/>
  <c r="P148" i="45"/>
  <c r="P151" i="45"/>
  <c r="P154" i="45"/>
  <c r="L147" i="11"/>
  <c r="L150" i="11"/>
  <c r="L153" i="11"/>
  <c r="L156" i="11"/>
  <c r="L161" i="11"/>
  <c r="P157" i="45"/>
  <c r="E40" i="25"/>
  <c r="D14" i="32"/>
  <c r="B51" i="37"/>
  <c r="H37" i="11"/>
  <c r="H39" i="11" s="1"/>
  <c r="B78" i="11"/>
  <c r="D51" i="39"/>
  <c r="D51" i="38"/>
  <c r="J25" i="47"/>
  <c r="J41" i="47" s="1"/>
  <c r="J53" i="47" s="1"/>
  <c r="D49" i="37"/>
  <c r="E9" i="13"/>
  <c r="K71" i="45" s="1"/>
  <c r="E11" i="46"/>
  <c r="G11" i="46" s="1"/>
  <c r="P158" i="45"/>
  <c r="L141" i="11"/>
  <c r="L144" i="11"/>
  <c r="L157" i="45"/>
  <c r="J158" i="11"/>
  <c r="B164" i="11"/>
  <c r="B166" i="11" s="1"/>
  <c r="N168" i="11" s="1"/>
  <c r="J157" i="45"/>
  <c r="H158" i="11"/>
  <c r="H160" i="11"/>
  <c r="F39" i="30"/>
  <c r="N38" i="30"/>
  <c r="J151" i="45"/>
  <c r="J143" i="45"/>
  <c r="J145" i="45"/>
  <c r="G9" i="46"/>
  <c r="M31" i="52"/>
  <c r="H9" i="52"/>
  <c r="M33" i="52"/>
  <c r="M42" i="52"/>
  <c r="O42" i="52" s="1"/>
  <c r="Q42" i="52" s="1"/>
  <c r="S42" i="52" s="1"/>
  <c r="H20" i="52"/>
  <c r="J20" i="52" s="1"/>
  <c r="M41" i="52"/>
  <c r="H19" i="52"/>
  <c r="L142" i="45"/>
  <c r="L144" i="45"/>
  <c r="L159" i="45"/>
  <c r="L158" i="45"/>
  <c r="L158" i="11"/>
  <c r="N157" i="45"/>
  <c r="L159" i="11"/>
  <c r="B80" i="30"/>
  <c r="B123" i="30"/>
  <c r="F80" i="30"/>
  <c r="F18" i="29"/>
  <c r="G18" i="29" s="1"/>
  <c r="E10" i="46"/>
  <c r="D9" i="13"/>
  <c r="D12" i="46"/>
  <c r="D10" i="13"/>
  <c r="D11" i="46"/>
  <c r="H76" i="25"/>
  <c r="F76" i="25"/>
  <c r="F31" i="25"/>
  <c r="D75" i="25"/>
  <c r="C77" i="25"/>
  <c r="C78" i="25" s="1"/>
  <c r="F30" i="25"/>
  <c r="D74" i="25"/>
  <c r="G31" i="9"/>
  <c r="F5" i="50"/>
  <c r="H73" i="25"/>
  <c r="F73" i="25"/>
  <c r="E90" i="18"/>
  <c r="H53" i="25"/>
  <c r="D40" i="37"/>
  <c r="B40" i="37"/>
  <c r="D14" i="38"/>
  <c r="D21" i="38" s="1"/>
  <c r="D47" i="38" s="1"/>
  <c r="D14" i="39"/>
  <c r="D21" i="39" s="1"/>
  <c r="D47" i="39" s="1"/>
  <c r="D14" i="47"/>
  <c r="D21" i="47" s="1"/>
  <c r="D47" i="47" s="1"/>
  <c r="D12" i="47"/>
  <c r="D19" i="47" s="1"/>
  <c r="D45" i="47" s="1"/>
  <c r="D12" i="39"/>
  <c r="D19" i="39" s="1"/>
  <c r="D45" i="39" s="1"/>
  <c r="D276" i="15"/>
  <c r="B12" i="47"/>
  <c r="B19" i="47" s="1"/>
  <c r="B45" i="47" s="1"/>
  <c r="B12" i="39"/>
  <c r="B19" i="39" s="1"/>
  <c r="B45" i="39" s="1"/>
  <c r="D11" i="47"/>
  <c r="D18" i="47" s="1"/>
  <c r="D11" i="39"/>
  <c r="D18" i="39" s="1"/>
  <c r="D44" i="39" s="1"/>
  <c r="D13" i="47"/>
  <c r="D20" i="47" s="1"/>
  <c r="D46" i="47" s="1"/>
  <c r="D13" i="39"/>
  <c r="D20" i="39" s="1"/>
  <c r="D46" i="39" s="1"/>
  <c r="B14" i="47"/>
  <c r="B21" i="47" s="1"/>
  <c r="B47" i="47" s="1"/>
  <c r="B14" i="39"/>
  <c r="B21" i="39" s="1"/>
  <c r="B47" i="39" s="1"/>
  <c r="B11" i="38"/>
  <c r="B18" i="38" s="1"/>
  <c r="B44" i="38" s="1"/>
  <c r="B11" i="47"/>
  <c r="B18" i="47" s="1"/>
  <c r="B27" i="47" s="1"/>
  <c r="B11" i="39"/>
  <c r="B18" i="39" s="1"/>
  <c r="F301" i="15"/>
  <c r="D301" i="15"/>
  <c r="F276" i="15"/>
  <c r="D24" i="37" s="1"/>
  <c r="F13" i="37"/>
  <c r="F20" i="37" s="1"/>
  <c r="F46" i="37" s="1"/>
  <c r="D13" i="38"/>
  <c r="D20" i="38" s="1"/>
  <c r="D46" i="38" s="1"/>
  <c r="D19" i="37"/>
  <c r="D45" i="37" s="1"/>
  <c r="D12" i="38"/>
  <c r="D19" i="38" s="1"/>
  <c r="D45" i="38" s="1"/>
  <c r="D11" i="38"/>
  <c r="D18" i="38" s="1"/>
  <c r="B21" i="37"/>
  <c r="B47" i="37" s="1"/>
  <c r="B14" i="38"/>
  <c r="B21" i="38" s="1"/>
  <c r="B47" i="38" s="1"/>
  <c r="B19" i="37"/>
  <c r="B45" i="37" s="1"/>
  <c r="B12" i="38"/>
  <c r="B19" i="38" s="1"/>
  <c r="C80" i="18"/>
  <c r="G26" i="46"/>
  <c r="O75" i="11"/>
  <c r="N76" i="11" s="1"/>
  <c r="N77" i="11" s="1"/>
  <c r="N78" i="11" s="1"/>
  <c r="N80" i="11" s="1"/>
  <c r="S74" i="45"/>
  <c r="R92" i="18"/>
  <c r="G19" i="46"/>
  <c r="G16" i="29"/>
  <c r="H31" i="25"/>
  <c r="F17" i="29"/>
  <c r="G17" i="29" s="1"/>
  <c r="N44" i="47"/>
  <c r="G28" i="29"/>
  <c r="D20" i="37"/>
  <c r="D46" i="37" s="1"/>
  <c r="H29" i="25"/>
  <c r="E33" i="25"/>
  <c r="E34" i="25" s="1"/>
  <c r="E36" i="25" s="1"/>
  <c r="C33" i="25"/>
  <c r="C34" i="25" s="1"/>
  <c r="C36" i="25" s="1"/>
  <c r="R75" i="45"/>
  <c r="R76" i="45" s="1"/>
  <c r="R77" i="45" s="1"/>
  <c r="R79" i="45" s="1"/>
  <c r="G17" i="46"/>
  <c r="G53" i="29"/>
  <c r="G54" i="29" s="1"/>
  <c r="C19" i="49"/>
  <c r="B41" i="18"/>
  <c r="B14" i="34" s="1"/>
  <c r="B18" i="37"/>
  <c r="F31" i="46"/>
  <c r="G31" i="46" s="1"/>
  <c r="G24" i="46"/>
  <c r="F31" i="13"/>
  <c r="G31" i="13" s="1"/>
  <c r="F17" i="13"/>
  <c r="F24" i="13" s="1"/>
  <c r="G24" i="13" s="1"/>
  <c r="F12" i="37"/>
  <c r="F19" i="37" s="1"/>
  <c r="N76" i="30"/>
  <c r="N77" i="30" s="1"/>
  <c r="N78" i="30" s="1"/>
  <c r="N80" i="30" s="1"/>
  <c r="J25" i="39"/>
  <c r="J41" i="39" s="1"/>
  <c r="J53" i="39" s="1"/>
  <c r="F23" i="13"/>
  <c r="F18" i="13"/>
  <c r="G18" i="13" s="1"/>
  <c r="F19" i="13"/>
  <c r="G19" i="13" s="1"/>
  <c r="F16" i="38"/>
  <c r="J63" i="18"/>
  <c r="J64" i="18" s="1"/>
  <c r="U63" i="18"/>
  <c r="U64" i="18" s="1"/>
  <c r="B63" i="18"/>
  <c r="L25" i="47"/>
  <c r="L41" i="47" s="1"/>
  <c r="L55" i="47" s="1"/>
  <c r="J55" i="47"/>
  <c r="H30" i="25"/>
  <c r="F29" i="25"/>
  <c r="D63" i="18"/>
  <c r="D64" i="18" s="1"/>
  <c r="D70" i="18" s="1"/>
  <c r="L40" i="39"/>
  <c r="K80" i="18"/>
  <c r="G22" i="26"/>
  <c r="N15" i="47"/>
  <c r="N16" i="47" s="1"/>
  <c r="H63" i="18"/>
  <c r="H64" i="18" s="1"/>
  <c r="F40" i="37"/>
  <c r="S80" i="18"/>
  <c r="E80" i="18"/>
  <c r="M80" i="18"/>
  <c r="D21" i="37"/>
  <c r="D47" i="37" s="1"/>
  <c r="F14" i="37"/>
  <c r="F32" i="25"/>
  <c r="H32" i="25"/>
  <c r="E13" i="18"/>
  <c r="L63" i="18"/>
  <c r="L64" i="18" s="1"/>
  <c r="T63" i="18"/>
  <c r="T64" i="18" s="1"/>
  <c r="O80" i="18"/>
  <c r="J80" i="18"/>
  <c r="N63" i="18"/>
  <c r="N64" i="18" s="1"/>
  <c r="N70" i="18" s="1"/>
  <c r="H80" i="18"/>
  <c r="B80" i="18"/>
  <c r="M63" i="18"/>
  <c r="M64" i="18" s="1"/>
  <c r="M70" i="18" s="1"/>
  <c r="Q80" i="18"/>
  <c r="F16" i="47"/>
  <c r="D80" i="18"/>
  <c r="J40" i="38"/>
  <c r="J24" i="38"/>
  <c r="J44" i="38"/>
  <c r="J51" i="38" s="1"/>
  <c r="J48" i="38" s="1"/>
  <c r="J49" i="38" s="1"/>
  <c r="J27" i="38"/>
  <c r="J29" i="38" s="1"/>
  <c r="K73" i="45"/>
  <c r="R63" i="18"/>
  <c r="R64" i="18" s="1"/>
  <c r="G63" i="18"/>
  <c r="G64" i="18" s="1"/>
  <c r="I63" i="18"/>
  <c r="I64" i="18" s="1"/>
  <c r="F63" i="18"/>
  <c r="F64" i="18" s="1"/>
  <c r="S63" i="18"/>
  <c r="S64" i="18" s="1"/>
  <c r="I80" i="18"/>
  <c r="K63" i="18"/>
  <c r="K64" i="18" s="1"/>
  <c r="K70" i="18" s="1"/>
  <c r="G80" i="18"/>
  <c r="E63" i="18"/>
  <c r="P80" i="18"/>
  <c r="R80" i="18"/>
  <c r="T80" i="18"/>
  <c r="H40" i="37"/>
  <c r="Q63" i="18"/>
  <c r="Q64" i="18" s="1"/>
  <c r="Q70" i="18" s="1"/>
  <c r="N40" i="47"/>
  <c r="L80" i="18"/>
  <c r="N80" i="18"/>
  <c r="F80" i="18"/>
  <c r="U80" i="18"/>
  <c r="P63" i="18"/>
  <c r="P64" i="18" s="1"/>
  <c r="P70" i="18" s="1"/>
  <c r="C63" i="18"/>
  <c r="C64" i="18" s="1"/>
  <c r="C70" i="18" s="1"/>
  <c r="O63" i="18"/>
  <c r="O64" i="18" s="1"/>
  <c r="O70" i="18" s="1"/>
  <c r="G11" i="13"/>
  <c r="F32" i="46"/>
  <c r="G32" i="46" s="1"/>
  <c r="F33" i="46"/>
  <c r="G33" i="46" s="1"/>
  <c r="G30" i="46"/>
  <c r="K73" i="11"/>
  <c r="M72" i="45"/>
  <c r="K75" i="11"/>
  <c r="M74" i="45"/>
  <c r="M71" i="45"/>
  <c r="G16" i="13"/>
  <c r="K72" i="11"/>
  <c r="G10" i="29"/>
  <c r="E10" i="13"/>
  <c r="K72" i="45" s="1"/>
  <c r="E12" i="46"/>
  <c r="E12" i="13"/>
  <c r="G12" i="29"/>
  <c r="F25" i="47"/>
  <c r="F41" i="47" s="1"/>
  <c r="F53" i="47" s="1"/>
  <c r="F16" i="39"/>
  <c r="E92" i="18"/>
  <c r="N84" i="11" s="1"/>
  <c r="H27" i="39"/>
  <c r="H23" i="39"/>
  <c r="H25" i="39" s="1"/>
  <c r="H41" i="39" s="1"/>
  <c r="H44" i="39"/>
  <c r="H50" i="39" s="1"/>
  <c r="H48" i="39" s="1"/>
  <c r="L15" i="39"/>
  <c r="L16" i="39" s="1"/>
  <c r="F89" i="18"/>
  <c r="F90" i="18" s="1"/>
  <c r="F92" i="18"/>
  <c r="K92" i="18"/>
  <c r="K89" i="18"/>
  <c r="K90" i="18" s="1"/>
  <c r="I56" i="18"/>
  <c r="J56" i="18"/>
  <c r="J89" i="18"/>
  <c r="J90" i="18" s="1"/>
  <c r="J92" i="18"/>
  <c r="G89" i="18"/>
  <c r="G90" i="18" s="1"/>
  <c r="G92" i="18"/>
  <c r="F11" i="37"/>
  <c r="D18" i="37"/>
  <c r="C92" i="18"/>
  <c r="C89" i="18"/>
  <c r="B89" i="18"/>
  <c r="B90" i="18" s="1"/>
  <c r="B92" i="18"/>
  <c r="G40" i="25" s="1"/>
  <c r="U92" i="18"/>
  <c r="U89" i="18"/>
  <c r="U90" i="18" s="1"/>
  <c r="P92" i="18"/>
  <c r="P89" i="18"/>
  <c r="P90" i="18" s="1"/>
  <c r="U56" i="18"/>
  <c r="D89" i="18"/>
  <c r="D92" i="18"/>
  <c r="T56" i="18"/>
  <c r="S56" i="18"/>
  <c r="G37" i="13"/>
  <c r="G35" i="13"/>
  <c r="H56" i="18"/>
  <c r="M89" i="18"/>
  <c r="M90" i="18" s="1"/>
  <c r="M92" i="18"/>
  <c r="H89" i="18"/>
  <c r="H90" i="18" s="1"/>
  <c r="H92" i="18"/>
  <c r="I89" i="18"/>
  <c r="I90" i="18" s="1"/>
  <c r="I92" i="18"/>
  <c r="L92" i="18"/>
  <c r="L89" i="18"/>
  <c r="L90" i="18" s="1"/>
  <c r="L56" i="18"/>
  <c r="L27" i="39"/>
  <c r="L44" i="39"/>
  <c r="N89" i="18"/>
  <c r="N90" i="18" s="1"/>
  <c r="N92" i="18"/>
  <c r="S89" i="18"/>
  <c r="S90" i="18" s="1"/>
  <c r="S92" i="18"/>
  <c r="G56" i="18"/>
  <c r="R56" i="18"/>
  <c r="Q92" i="18"/>
  <c r="Q89" i="18"/>
  <c r="Q90" i="18" s="1"/>
  <c r="T92" i="18"/>
  <c r="T89" i="18"/>
  <c r="T90" i="18" s="1"/>
  <c r="O89" i="18"/>
  <c r="O92" i="18"/>
  <c r="F56" i="18"/>
  <c r="G43" i="46"/>
  <c r="G45" i="46"/>
  <c r="H45" i="47"/>
  <c r="H50" i="47" s="1"/>
  <c r="H28" i="47"/>
  <c r="H23" i="47"/>
  <c r="N47" i="47"/>
  <c r="N28" i="47"/>
  <c r="N29" i="47" s="1"/>
  <c r="N23" i="47"/>
  <c r="L46" i="39"/>
  <c r="L23" i="39"/>
  <c r="L28" i="39"/>
  <c r="F28" i="39"/>
  <c r="F23" i="39"/>
  <c r="F46" i="39"/>
  <c r="F50" i="39" s="1"/>
  <c r="R90" i="18"/>
  <c r="F27" i="38"/>
  <c r="F29" i="38" s="1"/>
  <c r="F44" i="38"/>
  <c r="F50" i="38" s="1"/>
  <c r="F23" i="38"/>
  <c r="F25" i="38" s="1"/>
  <c r="F41" i="38" s="1"/>
  <c r="B77" i="45"/>
  <c r="B120" i="45" s="1"/>
  <c r="B163" i="45" s="1"/>
  <c r="J37" i="45"/>
  <c r="H25" i="38"/>
  <c r="H41" i="38" s="1"/>
  <c r="P82" i="18" l="1"/>
  <c r="P96" i="18" s="1"/>
  <c r="P97" i="18" s="1"/>
  <c r="I72" i="11"/>
  <c r="F29" i="39"/>
  <c r="D28" i="47"/>
  <c r="H13" i="37"/>
  <c r="H20" i="37" s="1"/>
  <c r="H46" i="37" s="1"/>
  <c r="F19" i="50"/>
  <c r="G32" i="50" s="1"/>
  <c r="G9" i="13"/>
  <c r="H41" i="11"/>
  <c r="D12" i="42"/>
  <c r="F41" i="30"/>
  <c r="D13" i="40"/>
  <c r="C40" i="25"/>
  <c r="B51" i="39"/>
  <c r="B41" i="11" s="1"/>
  <c r="B49" i="37"/>
  <c r="D49" i="39"/>
  <c r="D49" i="38"/>
  <c r="D49" i="47"/>
  <c r="D294" i="15"/>
  <c r="D304" i="15" s="1"/>
  <c r="B24" i="37"/>
  <c r="B24" i="39" s="1"/>
  <c r="H11" i="52"/>
  <c r="J11" i="52" s="1"/>
  <c r="G23" i="26"/>
  <c r="G44" i="29"/>
  <c r="G45" i="29" s="1"/>
  <c r="G12" i="46"/>
  <c r="M34" i="52"/>
  <c r="H12" i="52"/>
  <c r="J12" i="52" s="1"/>
  <c r="G10" i="46"/>
  <c r="M32" i="52"/>
  <c r="H10" i="52"/>
  <c r="J10" i="52" s="1"/>
  <c r="O41" i="52"/>
  <c r="K31" i="30"/>
  <c r="O33" i="52"/>
  <c r="K29" i="30"/>
  <c r="O31" i="52"/>
  <c r="M43" i="52"/>
  <c r="O43" i="52" s="1"/>
  <c r="Q43" i="52" s="1"/>
  <c r="S43" i="52" s="1"/>
  <c r="H21" i="52"/>
  <c r="J21" i="52" s="1"/>
  <c r="M44" i="52"/>
  <c r="O44" i="52" s="1"/>
  <c r="Q44" i="52" s="1"/>
  <c r="S44" i="52" s="1"/>
  <c r="H22" i="52"/>
  <c r="J22" i="52" s="1"/>
  <c r="B80" i="11"/>
  <c r="N82" i="11" s="1"/>
  <c r="B121" i="11"/>
  <c r="B123" i="11" s="1"/>
  <c r="B64" i="18"/>
  <c r="N23" i="30"/>
  <c r="F82" i="30"/>
  <c r="N81" i="30"/>
  <c r="N124" i="30"/>
  <c r="F125" i="30"/>
  <c r="C80" i="25"/>
  <c r="I73" i="11"/>
  <c r="J19" i="52"/>
  <c r="E77" i="25"/>
  <c r="E78" i="25" s="1"/>
  <c r="E80" i="25" s="1"/>
  <c r="H75" i="25"/>
  <c r="F75" i="25"/>
  <c r="H74" i="25"/>
  <c r="F74" i="25"/>
  <c r="D9" i="50"/>
  <c r="D6" i="50"/>
  <c r="B28" i="47"/>
  <c r="F294" i="15"/>
  <c r="F303" i="15" s="1"/>
  <c r="B28" i="37"/>
  <c r="B28" i="39"/>
  <c r="D28" i="39"/>
  <c r="B40" i="38"/>
  <c r="B40" i="39"/>
  <c r="B40" i="47"/>
  <c r="D40" i="47"/>
  <c r="D40" i="38"/>
  <c r="D40" i="39"/>
  <c r="B44" i="39"/>
  <c r="B27" i="39"/>
  <c r="B27" i="38"/>
  <c r="D16" i="38"/>
  <c r="D16" i="47"/>
  <c r="D16" i="39"/>
  <c r="B16" i="38"/>
  <c r="B16" i="47"/>
  <c r="B16" i="39"/>
  <c r="C82" i="18"/>
  <c r="F65" i="18"/>
  <c r="F81" i="18" s="1"/>
  <c r="U70" i="18"/>
  <c r="U82" i="18" s="1"/>
  <c r="U94" i="18" s="1"/>
  <c r="U95" i="18" s="1"/>
  <c r="P65" i="18"/>
  <c r="P81" i="18" s="1"/>
  <c r="Q65" i="18"/>
  <c r="Q81" i="18" s="1"/>
  <c r="T65" i="18"/>
  <c r="T81" i="18" s="1"/>
  <c r="D28" i="38"/>
  <c r="D44" i="47"/>
  <c r="J55" i="39"/>
  <c r="D44" i="38"/>
  <c r="U65" i="18"/>
  <c r="U81" i="18" s="1"/>
  <c r="M82" i="18"/>
  <c r="M96" i="18" s="1"/>
  <c r="M97" i="18" s="1"/>
  <c r="G70" i="18"/>
  <c r="G82" i="18" s="1"/>
  <c r="G96" i="18" s="1"/>
  <c r="G97" i="18" s="1"/>
  <c r="J70" i="18"/>
  <c r="J82" i="18" s="1"/>
  <c r="J96" i="18" s="1"/>
  <c r="J97" i="18" s="1"/>
  <c r="N50" i="47"/>
  <c r="N51" i="47" s="1"/>
  <c r="B44" i="47"/>
  <c r="L65" i="18"/>
  <c r="L81" i="18" s="1"/>
  <c r="H65" i="18"/>
  <c r="H81" i="18" s="1"/>
  <c r="D27" i="39"/>
  <c r="D27" i="47"/>
  <c r="C12" i="49"/>
  <c r="E12" i="49" s="1"/>
  <c r="F12" i="49" s="1"/>
  <c r="C13" i="49"/>
  <c r="E13" i="49" s="1"/>
  <c r="F13" i="49" s="1"/>
  <c r="C14" i="49"/>
  <c r="E14" i="49" s="1"/>
  <c r="F14" i="49" s="1"/>
  <c r="G33" i="25"/>
  <c r="G34" i="25" s="1"/>
  <c r="G36" i="25" s="1"/>
  <c r="G38" i="25" s="1"/>
  <c r="C20" i="49"/>
  <c r="E20" i="49" s="1"/>
  <c r="F20" i="49" s="1"/>
  <c r="H12" i="37"/>
  <c r="H19" i="37" s="1"/>
  <c r="H45" i="37" s="1"/>
  <c r="Q82" i="18"/>
  <c r="Q96" i="18" s="1"/>
  <c r="Q97" i="18" s="1"/>
  <c r="E19" i="49"/>
  <c r="F19" i="49" s="1"/>
  <c r="F70" i="18"/>
  <c r="F82" i="18" s="1"/>
  <c r="F96" i="18" s="1"/>
  <c r="F97" i="18" s="1"/>
  <c r="G65" i="18"/>
  <c r="G81" i="18" s="1"/>
  <c r="B65" i="18"/>
  <c r="N14" i="30" s="1"/>
  <c r="K82" i="18"/>
  <c r="K96" i="18" s="1"/>
  <c r="K97" i="18" s="1"/>
  <c r="L75" i="45"/>
  <c r="L76" i="45" s="1"/>
  <c r="G17" i="13"/>
  <c r="O65" i="18"/>
  <c r="O81" i="18" s="1"/>
  <c r="L53" i="47"/>
  <c r="B44" i="37"/>
  <c r="B27" i="37"/>
  <c r="C29" i="37" s="1"/>
  <c r="F25" i="13"/>
  <c r="G25" i="13" s="1"/>
  <c r="G23" i="13"/>
  <c r="F26" i="13"/>
  <c r="G26" i="13" s="1"/>
  <c r="H33" i="25"/>
  <c r="H34" i="25" s="1"/>
  <c r="H36" i="25" s="1"/>
  <c r="H38" i="25" s="1"/>
  <c r="J65" i="18"/>
  <c r="J81" i="18" s="1"/>
  <c r="D65" i="18"/>
  <c r="D81" i="18" s="1"/>
  <c r="L70" i="18"/>
  <c r="L82" i="18" s="1"/>
  <c r="L96" i="18" s="1"/>
  <c r="L97" i="18" s="1"/>
  <c r="H70" i="18"/>
  <c r="H82" i="18" s="1"/>
  <c r="H94" i="18" s="1"/>
  <c r="H95" i="18" s="1"/>
  <c r="M65" i="18"/>
  <c r="M81" i="18" s="1"/>
  <c r="C65" i="18"/>
  <c r="C81" i="18" s="1"/>
  <c r="N65" i="18"/>
  <c r="N81" i="18" s="1"/>
  <c r="D28" i="37"/>
  <c r="D82" i="18"/>
  <c r="D96" i="18" s="1"/>
  <c r="D97" i="18" s="1"/>
  <c r="H14" i="37"/>
  <c r="H21" i="37" s="1"/>
  <c r="H47" i="37" s="1"/>
  <c r="F21" i="37"/>
  <c r="F47" i="37" s="1"/>
  <c r="R83" i="45"/>
  <c r="S70" i="18"/>
  <c r="S82" i="18" s="1"/>
  <c r="S96" i="18" s="1"/>
  <c r="S97" i="18" s="1"/>
  <c r="T70" i="18"/>
  <c r="T82" i="18" s="1"/>
  <c r="T96" i="18" s="1"/>
  <c r="T97" i="18" s="1"/>
  <c r="O82" i="18"/>
  <c r="O96" i="18" s="1"/>
  <c r="O97" i="18" s="1"/>
  <c r="H40" i="25"/>
  <c r="R70" i="18"/>
  <c r="R82" i="18" s="1"/>
  <c r="R96" i="18" s="1"/>
  <c r="R97" i="18" s="1"/>
  <c r="I70" i="18"/>
  <c r="I82" i="18" s="1"/>
  <c r="I94" i="18" s="1"/>
  <c r="I95" i="18" s="1"/>
  <c r="K65" i="18"/>
  <c r="K81" i="18" s="1"/>
  <c r="J30" i="38"/>
  <c r="J42" i="38" s="1"/>
  <c r="E64" i="18"/>
  <c r="E70" i="18" s="1"/>
  <c r="E82" i="18" s="1"/>
  <c r="N83" i="11" s="1"/>
  <c r="E65" i="18"/>
  <c r="E81" i="18" s="1"/>
  <c r="R65" i="18"/>
  <c r="R81" i="18" s="1"/>
  <c r="S65" i="18"/>
  <c r="S81" i="18" s="1"/>
  <c r="I65" i="18"/>
  <c r="I81" i="18" s="1"/>
  <c r="N82" i="18"/>
  <c r="N96" i="18" s="1"/>
  <c r="N97" i="18" s="1"/>
  <c r="D27" i="38"/>
  <c r="B45" i="38"/>
  <c r="B28" i="38"/>
  <c r="K76" i="11"/>
  <c r="K77" i="11" s="1"/>
  <c r="F51" i="39"/>
  <c r="F55" i="47"/>
  <c r="G10" i="13"/>
  <c r="G12" i="13"/>
  <c r="I75" i="11"/>
  <c r="K74" i="45"/>
  <c r="J75" i="45" s="1"/>
  <c r="J76" i="45" s="1"/>
  <c r="F45" i="37"/>
  <c r="H53" i="39"/>
  <c r="H55" i="39"/>
  <c r="L50" i="39"/>
  <c r="F48" i="39"/>
  <c r="F49" i="39" s="1"/>
  <c r="L29" i="39"/>
  <c r="G46" i="46"/>
  <c r="O90" i="18"/>
  <c r="G38" i="13"/>
  <c r="C90" i="18"/>
  <c r="F18" i="37"/>
  <c r="F15" i="37"/>
  <c r="H11" i="37"/>
  <c r="D90" i="18"/>
  <c r="D44" i="37"/>
  <c r="D27" i="37"/>
  <c r="H25" i="47"/>
  <c r="H41" i="47" s="1"/>
  <c r="F24" i="47"/>
  <c r="H48" i="47"/>
  <c r="F49" i="47" s="1"/>
  <c r="F51" i="47"/>
  <c r="N24" i="47"/>
  <c r="N30" i="47" s="1"/>
  <c r="N41" i="47" s="1"/>
  <c r="N25" i="47"/>
  <c r="F25" i="39"/>
  <c r="F41" i="39" s="1"/>
  <c r="F55" i="39" s="1"/>
  <c r="F24" i="39"/>
  <c r="L25" i="39"/>
  <c r="L41" i="39" s="1"/>
  <c r="L24" i="39"/>
  <c r="F24" i="38"/>
  <c r="F30" i="38" s="1"/>
  <c r="F42" i="38" s="1"/>
  <c r="J40" i="30" s="1"/>
  <c r="F55" i="38"/>
  <c r="F48" i="38"/>
  <c r="F51" i="38"/>
  <c r="J39" i="45"/>
  <c r="B79" i="45"/>
  <c r="B122" i="45" s="1"/>
  <c r="E38" i="25"/>
  <c r="H55" i="38"/>
  <c r="H53" i="38"/>
  <c r="P94" i="18" l="1"/>
  <c r="P95" i="18" s="1"/>
  <c r="H77" i="25"/>
  <c r="H78" i="25" s="1"/>
  <c r="H80" i="25" s="1"/>
  <c r="B24" i="47"/>
  <c r="G77" i="25"/>
  <c r="G78" i="25" s="1"/>
  <c r="G80" i="25" s="1"/>
  <c r="G82" i="25" s="1"/>
  <c r="H32" i="50"/>
  <c r="F21" i="50"/>
  <c r="F32" i="50"/>
  <c r="I23" i="52"/>
  <c r="I24" i="52" s="1"/>
  <c r="F84" i="30"/>
  <c r="F127" i="30"/>
  <c r="B170" i="11"/>
  <c r="B84" i="11"/>
  <c r="B127" i="11"/>
  <c r="B49" i="47"/>
  <c r="B49" i="39"/>
  <c r="B49" i="38"/>
  <c r="D303" i="15"/>
  <c r="F304" i="15"/>
  <c r="B4" i="52" s="1"/>
  <c r="B24" i="38"/>
  <c r="L35" i="52"/>
  <c r="L36" i="52" s="1"/>
  <c r="B81" i="18"/>
  <c r="H82" i="25"/>
  <c r="E82" i="25"/>
  <c r="G23" i="52"/>
  <c r="G24" i="52" s="1"/>
  <c r="G25" i="52" s="1"/>
  <c r="M31" i="30"/>
  <c r="Q33" i="52"/>
  <c r="S33" i="52" s="1"/>
  <c r="Q41" i="52"/>
  <c r="N45" i="52"/>
  <c r="N46" i="52" s="1"/>
  <c r="K32" i="30"/>
  <c r="O34" i="52"/>
  <c r="M29" i="30"/>
  <c r="Q31" i="52"/>
  <c r="L45" i="52"/>
  <c r="L46" i="52" s="1"/>
  <c r="K30" i="30"/>
  <c r="O32" i="52"/>
  <c r="J84" i="30"/>
  <c r="J41" i="30"/>
  <c r="N125" i="11"/>
  <c r="D13" i="42"/>
  <c r="H170" i="11"/>
  <c r="H84" i="11"/>
  <c r="H127" i="11"/>
  <c r="B70" i="18"/>
  <c r="N24" i="30"/>
  <c r="B165" i="45"/>
  <c r="R167" i="45" s="1"/>
  <c r="R124" i="45"/>
  <c r="D13" i="48"/>
  <c r="J169" i="45"/>
  <c r="C96" i="18"/>
  <c r="C97" i="18" s="1"/>
  <c r="I76" i="11"/>
  <c r="I77" i="11" s="1"/>
  <c r="H78" i="11" s="1"/>
  <c r="H80" i="11" s="1"/>
  <c r="H82" i="11" s="1"/>
  <c r="C14" i="40"/>
  <c r="C15" i="40" s="1"/>
  <c r="J126" i="30"/>
  <c r="C94" i="18"/>
  <c r="C95" i="18" s="1"/>
  <c r="E84" i="25"/>
  <c r="B29" i="38"/>
  <c r="C29" i="47"/>
  <c r="C29" i="39"/>
  <c r="D51" i="47"/>
  <c r="B51" i="38"/>
  <c r="B41" i="30" s="1"/>
  <c r="B51" i="47"/>
  <c r="B41" i="45" s="1"/>
  <c r="D24" i="38"/>
  <c r="D24" i="47"/>
  <c r="D24" i="39"/>
  <c r="M94" i="18"/>
  <c r="M95" i="18" s="1"/>
  <c r="Q94" i="18"/>
  <c r="Q95" i="18" s="1"/>
  <c r="C24" i="49"/>
  <c r="E24" i="49" s="1"/>
  <c r="F24" i="49" s="1"/>
  <c r="L94" i="18"/>
  <c r="L95" i="18" s="1"/>
  <c r="J94" i="18"/>
  <c r="J95" i="18" s="1"/>
  <c r="K94" i="18"/>
  <c r="K95" i="18" s="1"/>
  <c r="N48" i="47"/>
  <c r="N49" i="47" s="1"/>
  <c r="S94" i="18"/>
  <c r="S95" i="18" s="1"/>
  <c r="G94" i="18"/>
  <c r="G95" i="18" s="1"/>
  <c r="J77" i="45"/>
  <c r="J79" i="45" s="1"/>
  <c r="J81" i="45" s="1"/>
  <c r="E29" i="37"/>
  <c r="H96" i="18"/>
  <c r="H97" i="18" s="1"/>
  <c r="F94" i="18"/>
  <c r="F95" i="18" s="1"/>
  <c r="D14" i="51"/>
  <c r="C84" i="25"/>
  <c r="I96" i="18"/>
  <c r="I97" i="18" s="1"/>
  <c r="F28" i="37"/>
  <c r="H28" i="37" s="1"/>
  <c r="L30" i="39"/>
  <c r="L42" i="39" s="1"/>
  <c r="D94" i="18"/>
  <c r="D95" i="18" s="1"/>
  <c r="L55" i="39"/>
  <c r="R94" i="18"/>
  <c r="R95" i="18" s="1"/>
  <c r="T94" i="18"/>
  <c r="T95" i="18" s="1"/>
  <c r="O94" i="18"/>
  <c r="O95" i="18" s="1"/>
  <c r="U96" i="18"/>
  <c r="U97" i="18" s="1"/>
  <c r="D14" i="42"/>
  <c r="N83" i="30"/>
  <c r="J56" i="38"/>
  <c r="J54" i="38"/>
  <c r="E94" i="18"/>
  <c r="E95" i="18" s="1"/>
  <c r="E96" i="18"/>
  <c r="E97" i="18" s="1"/>
  <c r="F30" i="39"/>
  <c r="F42" i="39" s="1"/>
  <c r="N94" i="18"/>
  <c r="N95" i="18" s="1"/>
  <c r="H39" i="25"/>
  <c r="L51" i="39"/>
  <c r="L48" i="39"/>
  <c r="D15" i="40"/>
  <c r="H18" i="37"/>
  <c r="H15" i="37"/>
  <c r="F27" i="37"/>
  <c r="F23" i="37"/>
  <c r="F24" i="37" s="1"/>
  <c r="F44" i="37"/>
  <c r="F50" i="37" s="1"/>
  <c r="F16" i="37"/>
  <c r="J83" i="45"/>
  <c r="J126" i="45" s="1"/>
  <c r="D14" i="48"/>
  <c r="H53" i="47"/>
  <c r="H55" i="47"/>
  <c r="N55" i="47"/>
  <c r="N42" i="47"/>
  <c r="F53" i="39"/>
  <c r="J83" i="30"/>
  <c r="F56" i="38"/>
  <c r="F49" i="38"/>
  <c r="J127" i="30" s="1"/>
  <c r="F53" i="38"/>
  <c r="R81" i="45"/>
  <c r="B127" i="30" l="1"/>
  <c r="B84" i="30"/>
  <c r="J41" i="45"/>
  <c r="D12" i="48"/>
  <c r="K33" i="30"/>
  <c r="K34" i="30" s="1"/>
  <c r="S31" i="52"/>
  <c r="M32" i="30"/>
  <c r="Q34" i="52"/>
  <c r="S34" i="52" s="1"/>
  <c r="M30" i="30"/>
  <c r="Q32" i="52"/>
  <c r="S32" i="52" s="1"/>
  <c r="N35" i="52"/>
  <c r="N36" i="52" s="1"/>
  <c r="S41" i="52"/>
  <c r="R45" i="52" s="1"/>
  <c r="R46" i="52" s="1"/>
  <c r="P45" i="52"/>
  <c r="P46" i="52" s="1"/>
  <c r="C13" i="42"/>
  <c r="E13" i="42" s="1"/>
  <c r="E26" i="42" s="1"/>
  <c r="H169" i="11"/>
  <c r="H126" i="11"/>
  <c r="N27" i="30"/>
  <c r="B82" i="18"/>
  <c r="H27" i="37"/>
  <c r="F29" i="37"/>
  <c r="F29" i="47" s="1"/>
  <c r="F30" i="47" s="1"/>
  <c r="F42" i="47" s="1"/>
  <c r="D29" i="38"/>
  <c r="E29" i="47"/>
  <c r="E29" i="39"/>
  <c r="N53" i="47"/>
  <c r="C28" i="49"/>
  <c r="E28" i="49" s="1"/>
  <c r="F28" i="49" s="1"/>
  <c r="C30" i="49"/>
  <c r="L56" i="39"/>
  <c r="E15" i="40"/>
  <c r="H26" i="40" s="1"/>
  <c r="F54" i="39"/>
  <c r="C14" i="42"/>
  <c r="E14" i="42" s="1"/>
  <c r="F56" i="39"/>
  <c r="H83" i="11"/>
  <c r="L49" i="39"/>
  <c r="L54" i="39" s="1"/>
  <c r="L53" i="39"/>
  <c r="F26" i="37"/>
  <c r="F41" i="37" s="1"/>
  <c r="F55" i="37" s="1"/>
  <c r="H16" i="37"/>
  <c r="F51" i="37"/>
  <c r="F48" i="37"/>
  <c r="F49" i="37" s="1"/>
  <c r="H44" i="37"/>
  <c r="H50" i="37" s="1"/>
  <c r="H23" i="37"/>
  <c r="H24" i="37" s="1"/>
  <c r="N56" i="47"/>
  <c r="R82" i="45"/>
  <c r="N54" i="47"/>
  <c r="D14" i="40"/>
  <c r="E14" i="40" s="1"/>
  <c r="E26" i="40" s="1"/>
  <c r="F54" i="38"/>
  <c r="E30" i="49" l="1"/>
  <c r="F30" i="49" s="1"/>
  <c r="C34" i="49"/>
  <c r="E34" i="49" s="1"/>
  <c r="F34" i="49" s="1"/>
  <c r="B83" i="45"/>
  <c r="B169" i="45"/>
  <c r="B126" i="45"/>
  <c r="M33" i="30"/>
  <c r="M34" i="30" s="1"/>
  <c r="J35" i="30" s="1"/>
  <c r="J37" i="30" s="1"/>
  <c r="J39" i="30" s="1"/>
  <c r="L47" i="52"/>
  <c r="P35" i="52"/>
  <c r="P36" i="52" s="1"/>
  <c r="R35" i="52"/>
  <c r="R36" i="52" s="1"/>
  <c r="B94" i="18"/>
  <c r="B95" i="18" s="1"/>
  <c r="E14" i="34"/>
  <c r="B96" i="18"/>
  <c r="B97" i="18" s="1"/>
  <c r="C4" i="52"/>
  <c r="E4" i="52"/>
  <c r="F4" i="52" s="1"/>
  <c r="D16" i="51"/>
  <c r="H28" i="51" s="1"/>
  <c r="D15" i="51"/>
  <c r="G84" i="25"/>
  <c r="C13" i="48"/>
  <c r="F54" i="47"/>
  <c r="J82" i="45"/>
  <c r="J125" i="45" s="1"/>
  <c r="J168" i="45" s="1"/>
  <c r="F56" i="47"/>
  <c r="I31" i="5" s="1"/>
  <c r="F30" i="37"/>
  <c r="F42" i="37" s="1"/>
  <c r="F54" i="37" s="1"/>
  <c r="C36" i="49"/>
  <c r="C51" i="49" s="1"/>
  <c r="H26" i="42"/>
  <c r="H30" i="37"/>
  <c r="H42" i="37" s="1"/>
  <c r="D15" i="32"/>
  <c r="F53" i="37"/>
  <c r="H26" i="37"/>
  <c r="H51" i="37"/>
  <c r="H48" i="37"/>
  <c r="H49" i="37" s="1"/>
  <c r="D16" i="32"/>
  <c r="E36" i="49" l="1"/>
  <c r="F36" i="49" s="1"/>
  <c r="L37" i="52"/>
  <c r="F14" i="34"/>
  <c r="G14" i="34" s="1"/>
  <c r="E13" i="34"/>
  <c r="F13" i="34" s="1"/>
  <c r="G13" i="34" s="1"/>
  <c r="AB44" i="52"/>
  <c r="Q160" i="45" s="1"/>
  <c r="AB42" i="52"/>
  <c r="Q158" i="45" s="1"/>
  <c r="Z44" i="52"/>
  <c r="Z42" i="52"/>
  <c r="X44" i="52"/>
  <c r="X42" i="52"/>
  <c r="V42" i="52"/>
  <c r="V44" i="52"/>
  <c r="AB43" i="52"/>
  <c r="Q159" i="45" s="1"/>
  <c r="AB41" i="52"/>
  <c r="Z43" i="52"/>
  <c r="Z41" i="52"/>
  <c r="M158" i="11" s="1"/>
  <c r="X43" i="52"/>
  <c r="X41" i="52"/>
  <c r="K158" i="11" s="1"/>
  <c r="V43" i="52"/>
  <c r="V41" i="52"/>
  <c r="I158" i="11" s="1"/>
  <c r="F56" i="37"/>
  <c r="O19" i="52"/>
  <c r="M20" i="52"/>
  <c r="K116" i="30" s="1"/>
  <c r="O20" i="52"/>
  <c r="M116" i="30" s="1"/>
  <c r="M19" i="52"/>
  <c r="O21" i="52"/>
  <c r="M117" i="30" s="1"/>
  <c r="O22" i="52"/>
  <c r="M118" i="30" s="1"/>
  <c r="M21" i="52"/>
  <c r="K117" i="30" s="1"/>
  <c r="M22" i="52"/>
  <c r="K118" i="30" s="1"/>
  <c r="C15" i="51"/>
  <c r="C16" i="51" s="1"/>
  <c r="E16" i="51" s="1"/>
  <c r="H26" i="51" s="1"/>
  <c r="E51" i="49"/>
  <c r="F51" i="49" s="1"/>
  <c r="C53" i="49"/>
  <c r="E53" i="49" s="1"/>
  <c r="F53" i="49" s="1"/>
  <c r="E28" i="51"/>
  <c r="G39" i="25"/>
  <c r="G83" i="25" s="1"/>
  <c r="C15" i="32"/>
  <c r="C16" i="32" s="1"/>
  <c r="E16" i="32" s="1"/>
  <c r="H26" i="32" s="1"/>
  <c r="E13" i="48"/>
  <c r="E26" i="48" s="1"/>
  <c r="C14" i="48"/>
  <c r="E14" i="48" s="1"/>
  <c r="H26" i="48" s="1"/>
  <c r="H41" i="37"/>
  <c r="H53" i="37" s="1"/>
  <c r="H56" i="37"/>
  <c r="H54" i="37"/>
  <c r="G15" i="34" l="1"/>
  <c r="K160" i="45"/>
  <c r="I161" i="11"/>
  <c r="M158" i="45"/>
  <c r="K159" i="11"/>
  <c r="O158" i="45"/>
  <c r="M159" i="11"/>
  <c r="K159" i="45"/>
  <c r="I160" i="11"/>
  <c r="M159" i="45"/>
  <c r="K160" i="11"/>
  <c r="O159" i="45"/>
  <c r="M160" i="11"/>
  <c r="K158" i="45"/>
  <c r="I159" i="11"/>
  <c r="M160" i="45"/>
  <c r="K161" i="11"/>
  <c r="O160" i="45"/>
  <c r="M161" i="11"/>
  <c r="K157" i="45"/>
  <c r="U45" i="52"/>
  <c r="U46" i="52" s="1"/>
  <c r="M157" i="45"/>
  <c r="W45" i="52"/>
  <c r="W46" i="52" s="1"/>
  <c r="O157" i="45"/>
  <c r="N161" i="45" s="1"/>
  <c r="N162" i="45" s="1"/>
  <c r="Y45" i="52"/>
  <c r="Y46" i="52" s="1"/>
  <c r="Q157" i="45"/>
  <c r="P161" i="45" s="1"/>
  <c r="P162" i="45" s="1"/>
  <c r="AA45" i="52"/>
  <c r="AA46" i="52" s="1"/>
  <c r="K115" i="30"/>
  <c r="K119" i="30" s="1"/>
  <c r="K120" i="30" s="1"/>
  <c r="L23" i="52"/>
  <c r="L24" i="52" s="1"/>
  <c r="M115" i="30"/>
  <c r="M119" i="30" s="1"/>
  <c r="M120" i="30" s="1"/>
  <c r="N23" i="52"/>
  <c r="N24" i="52" s="1"/>
  <c r="E15" i="51"/>
  <c r="E26" i="51" s="1"/>
  <c r="E15" i="32"/>
  <c r="E26" i="32" s="1"/>
  <c r="H55" i="37"/>
  <c r="B30" i="37"/>
  <c r="B42" i="37" s="1"/>
  <c r="D30" i="37"/>
  <c r="D42" i="37" s="1"/>
  <c r="J161" i="45" l="1"/>
  <c r="J162" i="45" s="1"/>
  <c r="I162" i="11"/>
  <c r="I163" i="11" s="1"/>
  <c r="L161" i="45"/>
  <c r="L162" i="45" s="1"/>
  <c r="J163" i="45" s="1"/>
  <c r="J165" i="45" s="1"/>
  <c r="J167" i="45" s="1"/>
  <c r="D42" i="39"/>
  <c r="H40" i="11" s="1"/>
  <c r="D42" i="47"/>
  <c r="J40" i="45" s="1"/>
  <c r="E39" i="25"/>
  <c r="E42" i="38"/>
  <c r="F40" i="30" s="1"/>
  <c r="D56" i="37"/>
  <c r="D54" i="37"/>
  <c r="B42" i="39"/>
  <c r="B40" i="11" s="1"/>
  <c r="C39" i="25"/>
  <c r="B42" i="38"/>
  <c r="B40" i="30" s="1"/>
  <c r="B42" i="47"/>
  <c r="B40" i="45" s="1"/>
  <c r="B56" i="37"/>
  <c r="B54" i="37"/>
  <c r="M162" i="11"/>
  <c r="M163" i="11" s="1"/>
  <c r="K162" i="11"/>
  <c r="K163" i="11" s="1"/>
  <c r="U47" i="52"/>
  <c r="L25" i="52"/>
  <c r="J121" i="30"/>
  <c r="J123" i="30" s="1"/>
  <c r="J125" i="30" s="1"/>
  <c r="D30" i="47"/>
  <c r="D30" i="39"/>
  <c r="B30" i="39"/>
  <c r="B30" i="47"/>
  <c r="D30" i="38"/>
  <c r="B30" i="38"/>
  <c r="F57" i="37" l="1"/>
  <c r="F58" i="37"/>
  <c r="D54" i="47"/>
  <c r="D54" i="38"/>
  <c r="D54" i="39"/>
  <c r="F126" i="30"/>
  <c r="F83" i="30"/>
  <c r="B168" i="45"/>
  <c r="B125" i="45"/>
  <c r="B82" i="45"/>
  <c r="E56" i="38"/>
  <c r="D56" i="39"/>
  <c r="D56" i="47"/>
  <c r="B169" i="11"/>
  <c r="B126" i="11"/>
  <c r="B83" i="11"/>
  <c r="D57" i="37"/>
  <c r="D58" i="37"/>
  <c r="B54" i="39"/>
  <c r="B54" i="38"/>
  <c r="B54" i="47"/>
  <c r="B56" i="39"/>
  <c r="C56" i="38"/>
  <c r="B56" i="47"/>
  <c r="B126" i="30"/>
  <c r="B83" i="30"/>
  <c r="H164" i="11"/>
  <c r="H166" i="11" s="1"/>
  <c r="H168" i="11" s="1"/>
  <c r="E83" i="25"/>
  <c r="C14" i="51"/>
  <c r="E14" i="51" s="1"/>
  <c r="C26" i="51" s="1"/>
  <c r="C13" i="40"/>
  <c r="E13" i="40" s="1"/>
  <c r="C26" i="40" s="1"/>
  <c r="C14" i="32"/>
  <c r="E14" i="32" s="1"/>
  <c r="C26" i="32" s="1"/>
  <c r="C12" i="48"/>
  <c r="E12" i="48" s="1"/>
  <c r="C26" i="48" s="1"/>
  <c r="C12" i="42"/>
  <c r="E12" i="42" s="1"/>
  <c r="C26" i="42" s="1"/>
  <c r="C83" i="25"/>
  <c r="F57" i="47" l="1"/>
  <c r="F58" i="47"/>
  <c r="F57" i="39"/>
  <c r="F58" i="39"/>
  <c r="D58" i="38"/>
  <c r="D57" i="38"/>
  <c r="F57" i="38"/>
  <c r="F58" i="38"/>
  <c r="D57" i="47"/>
  <c r="D58" i="47"/>
  <c r="D57" i="39"/>
  <c r="D58" i="39"/>
  <c r="H57" i="37"/>
  <c r="H58" i="37"/>
  <c r="J58" i="38" l="1"/>
  <c r="J57" i="38"/>
  <c r="N58" i="47"/>
  <c r="N57" i="47"/>
  <c r="L57" i="39"/>
  <c r="L58" i="39"/>
  <c r="G13" i="52"/>
  <c r="G14" i="52" s="1"/>
  <c r="D4" i="52" l="1"/>
  <c r="J9" i="52"/>
  <c r="I13" i="52" s="1"/>
  <c r="I14" i="52" s="1"/>
  <c r="G15" i="52" s="1"/>
  <c r="AB34" i="52" l="1"/>
  <c r="Q117" i="45" s="1"/>
  <c r="AB32" i="52"/>
  <c r="Q115" i="45" s="1"/>
  <c r="Z34" i="52"/>
  <c r="Z32" i="52"/>
  <c r="X34" i="52"/>
  <c r="X32" i="52"/>
  <c r="V32" i="52"/>
  <c r="V34" i="52"/>
  <c r="AB33" i="52"/>
  <c r="Q116" i="45" s="1"/>
  <c r="AB31" i="52"/>
  <c r="Z33" i="52"/>
  <c r="Z31" i="52"/>
  <c r="M115" i="11" s="1"/>
  <c r="X33" i="52"/>
  <c r="X31" i="52"/>
  <c r="K115" i="11" s="1"/>
  <c r="V33" i="52"/>
  <c r="V31" i="52"/>
  <c r="I115" i="11" s="1"/>
  <c r="M12" i="52"/>
  <c r="M10" i="52"/>
  <c r="O12" i="52"/>
  <c r="O9" i="52"/>
  <c r="O11" i="52"/>
  <c r="O10" i="52"/>
  <c r="M11" i="52"/>
  <c r="M9" i="52"/>
  <c r="K117" i="45" l="1"/>
  <c r="I118" i="11"/>
  <c r="M115" i="45"/>
  <c r="K116" i="11"/>
  <c r="O115" i="45"/>
  <c r="M116" i="11"/>
  <c r="K116" i="45"/>
  <c r="I117" i="11"/>
  <c r="M116" i="45"/>
  <c r="K117" i="11"/>
  <c r="O116" i="45"/>
  <c r="M117" i="11"/>
  <c r="K115" i="45"/>
  <c r="I116" i="11"/>
  <c r="M117" i="45"/>
  <c r="K118" i="11"/>
  <c r="O117" i="45"/>
  <c r="M118" i="11"/>
  <c r="U35" i="52"/>
  <c r="U36" i="52" s="1"/>
  <c r="K114" i="45"/>
  <c r="M114" i="45"/>
  <c r="W35" i="52"/>
  <c r="W36" i="52" s="1"/>
  <c r="O114" i="45"/>
  <c r="Y35" i="52"/>
  <c r="Y36" i="52" s="1"/>
  <c r="Q114" i="45"/>
  <c r="P118" i="45" s="1"/>
  <c r="P119" i="45" s="1"/>
  <c r="AA35" i="52"/>
  <c r="AA36" i="52" s="1"/>
  <c r="K73" i="30"/>
  <c r="M73" i="30"/>
  <c r="M72" i="30"/>
  <c r="K74" i="30"/>
  <c r="M74" i="30"/>
  <c r="M75" i="30"/>
  <c r="K75" i="30"/>
  <c r="L13" i="52"/>
  <c r="L14" i="52" s="1"/>
  <c r="K72" i="30"/>
  <c r="N13" i="52"/>
  <c r="N14" i="52" s="1"/>
  <c r="I119" i="11" l="1"/>
  <c r="I120" i="11" s="1"/>
  <c r="L118" i="45"/>
  <c r="L119" i="45" s="1"/>
  <c r="N118" i="45"/>
  <c r="N119" i="45" s="1"/>
  <c r="J118" i="45"/>
  <c r="J119" i="45" s="1"/>
  <c r="L15" i="52"/>
  <c r="M119" i="11"/>
  <c r="M120" i="11" s="1"/>
  <c r="K119" i="11"/>
  <c r="K120" i="11" s="1"/>
  <c r="U37" i="52"/>
  <c r="M76" i="30"/>
  <c r="M77" i="30" s="1"/>
  <c r="K76" i="30"/>
  <c r="K77" i="30" s="1"/>
  <c r="J120" i="45" l="1"/>
  <c r="J122" i="45" s="1"/>
  <c r="J124" i="45" s="1"/>
  <c r="H121" i="11"/>
  <c r="H123" i="11" s="1"/>
  <c r="H125" i="11" s="1"/>
  <c r="J78" i="30"/>
  <c r="J80" i="30" s="1"/>
  <c r="J82" i="30" s="1"/>
  <c r="G32" i="29" l="1"/>
  <c r="G33" i="29"/>
  <c r="G35" i="29"/>
  <c r="G34" i="29"/>
  <c r="G39" i="29"/>
  <c r="G42" i="29"/>
  <c r="G40" i="29"/>
  <c r="G41" i="29"/>
</calcChain>
</file>

<file path=xl/sharedStrings.xml><?xml version="1.0" encoding="utf-8"?>
<sst xmlns="http://schemas.openxmlformats.org/spreadsheetml/2006/main" count="2054" uniqueCount="636">
  <si>
    <t>Current</t>
  </si>
  <si>
    <t>Renewal</t>
  </si>
  <si>
    <t>Medical/Rx</t>
  </si>
  <si>
    <t>12 / 15</t>
  </si>
  <si>
    <t xml:space="preserve">    Provider Choice Rewards</t>
  </si>
  <si>
    <t>12 / 12</t>
  </si>
  <si>
    <t xml:space="preserve">Proposal contingent on full disclosure of large claimants through 11th month. </t>
  </si>
  <si>
    <t>Healthcare Reform (HCR) Fees</t>
  </si>
  <si>
    <t>GBS Implementation Expenses</t>
  </si>
  <si>
    <t>A.</t>
  </si>
  <si>
    <t>Plan Design &amp; Set-Up on Computer</t>
  </si>
  <si>
    <t>B.</t>
  </si>
  <si>
    <t>Data Entry of Enrollment Files</t>
  </si>
  <si>
    <t>C.</t>
  </si>
  <si>
    <t xml:space="preserve"> </t>
  </si>
  <si>
    <t>TOTAL</t>
  </si>
  <si>
    <t>D.</t>
  </si>
  <si>
    <t>$ 5.00 per booklet</t>
  </si>
  <si>
    <t>E.</t>
  </si>
  <si>
    <t>Run-In Claims Administration</t>
  </si>
  <si>
    <t>Adjustments can be made based upon individual circumstances</t>
  </si>
  <si>
    <t>(e.g., plan design differences, claim backlog at previous TPA).</t>
  </si>
  <si>
    <t>F.</t>
  </si>
  <si>
    <t>ESTIMATED ANNUAL HCR FEES</t>
  </si>
  <si>
    <t xml:space="preserve">  Service Description</t>
  </si>
  <si>
    <t>Unit Cost</t>
  </si>
  <si>
    <t xml:space="preserve">$1,500 one time </t>
  </si>
  <si>
    <t>set-up cost</t>
  </si>
  <si>
    <t>GBS Self-Funded Plan Proposal Assumptions</t>
  </si>
  <si>
    <t>Administrative Services Include:</t>
  </si>
  <si>
    <t>3.</t>
  </si>
  <si>
    <t>6.</t>
  </si>
  <si>
    <t>7.</t>
  </si>
  <si>
    <t>8.</t>
  </si>
  <si>
    <t>9.</t>
  </si>
  <si>
    <t>10.</t>
  </si>
  <si>
    <t xml:space="preserve">Administrative Fees and Implementation Fees are detailed on separate exhibits. </t>
  </si>
  <si>
    <t xml:space="preserve">Benefits quoted: </t>
  </si>
  <si>
    <t>Proper client implementation will require 30 day notification.</t>
  </si>
  <si>
    <t>11.</t>
  </si>
  <si>
    <t>These figures assume a maximum funded Aggregate policy.  Census received by GBS shows:</t>
  </si>
  <si>
    <t>Single Coverage</t>
  </si>
  <si>
    <t>Employee &amp; Spouse</t>
  </si>
  <si>
    <t>Employee &amp; Child(ren)</t>
  </si>
  <si>
    <t>Family</t>
  </si>
  <si>
    <t>Optional Implementation Services</t>
  </si>
  <si>
    <t>Contingencies</t>
  </si>
  <si>
    <t xml:space="preserve">GBS </t>
  </si>
  <si>
    <r>
      <t xml:space="preserve">Annual Deductible </t>
    </r>
    <r>
      <rPr>
        <sz val="8"/>
        <rFont val="Arial"/>
        <family val="2"/>
      </rPr>
      <t>(Single / Family)</t>
    </r>
  </si>
  <si>
    <t>In-Network</t>
  </si>
  <si>
    <t>Out-of-Network</t>
  </si>
  <si>
    <r>
      <t xml:space="preserve">Copay </t>
    </r>
    <r>
      <rPr>
        <sz val="8"/>
        <rFont val="Arial"/>
        <family val="2"/>
      </rPr>
      <t>(In-Network)</t>
    </r>
  </si>
  <si>
    <t>Primary</t>
  </si>
  <si>
    <t>Specialist</t>
  </si>
  <si>
    <t>Lab &amp; X-Ray</t>
  </si>
  <si>
    <t>Inpatient Hospitalization</t>
  </si>
  <si>
    <t>Emergency Room (waived if admitted)</t>
  </si>
  <si>
    <t>Coinsurance (Carrier)</t>
  </si>
  <si>
    <r>
      <t xml:space="preserve">Out-of-Pocket Maximum </t>
    </r>
    <r>
      <rPr>
        <u/>
        <sz val="8"/>
        <rFont val="Arial"/>
        <family val="2"/>
      </rPr>
      <t>(Single/ Family)</t>
    </r>
  </si>
  <si>
    <t>Rx Drug Card</t>
  </si>
  <si>
    <t>Generic/Brand/Non-Formulary</t>
  </si>
  <si>
    <t>Employee</t>
  </si>
  <si>
    <t>PLAN MONTHLY PREMIUM</t>
  </si>
  <si>
    <t>PLAN ANNUAL PREMIUM</t>
  </si>
  <si>
    <t>ANNUAL DIFFERENCE</t>
  </si>
  <si>
    <t>PCORI Fees Per Member Per Year</t>
  </si>
  <si>
    <t>FSA Plan Administration</t>
  </si>
  <si>
    <t>HRA Plan Administration</t>
  </si>
  <si>
    <t>Provider Choice Rewards Program</t>
  </si>
  <si>
    <t>Compensation &amp; Benefit Statements</t>
  </si>
  <si>
    <t>Self Funded Premium Equivalents</t>
  </si>
  <si>
    <t>Coverage Level</t>
  </si>
  <si>
    <t>Single</t>
  </si>
  <si>
    <t>Husband &amp; Wife</t>
  </si>
  <si>
    <t># of EEs</t>
  </si>
  <si>
    <t>Expected Costs</t>
  </si>
  <si>
    <t>Maximum Costs</t>
  </si>
  <si>
    <t>HCR Fees</t>
  </si>
  <si>
    <t>Total</t>
  </si>
  <si>
    <t>Reinsurance Fees Paid Annually on December 15th</t>
  </si>
  <si>
    <t xml:space="preserve">Per Member Per Year </t>
  </si>
  <si>
    <t>PCORI Fees Paid Annually on July 31st</t>
  </si>
  <si>
    <t>Per Member Per Year</t>
  </si>
  <si>
    <t>Estimated Annual Healthcare Reform Fees</t>
  </si>
  <si>
    <t>Request for Proposal</t>
  </si>
  <si>
    <t>We hereby apply for our eligible employees and their dependents based on the following info:</t>
  </si>
  <si>
    <t>General Group Information</t>
  </si>
  <si>
    <t xml:space="preserve">Company Name: </t>
  </si>
  <si>
    <t xml:space="preserve">Address: </t>
  </si>
  <si>
    <t xml:space="preserve">City: </t>
  </si>
  <si>
    <t xml:space="preserve">Contact Name: </t>
  </si>
  <si>
    <t xml:space="preserve">Phone: </t>
  </si>
  <si>
    <t xml:space="preserve">Contact Email: </t>
  </si>
  <si>
    <t>Enrollment Status</t>
  </si>
  <si>
    <t># of Employees</t>
  </si>
  <si>
    <t>Eligible Employees</t>
  </si>
  <si>
    <t>COBRA Enrollees</t>
  </si>
  <si>
    <t>When are new employees eligible for enrollment?</t>
  </si>
  <si>
    <t>Yes</t>
  </si>
  <si>
    <t>No</t>
  </si>
  <si>
    <t>Carrier History</t>
  </si>
  <si>
    <t xml:space="preserve">Renewal Date: </t>
  </si>
  <si>
    <t>Current Rates</t>
  </si>
  <si>
    <t>Renewal Rates</t>
  </si>
  <si>
    <t>Prior Year Rates</t>
  </si>
  <si>
    <t>Individual</t>
  </si>
  <si>
    <t>Current ER Contribution</t>
  </si>
  <si>
    <t>Renewal ER Contribution</t>
  </si>
  <si>
    <t>Benefits</t>
  </si>
  <si>
    <t>Lab, Diagnostic &amp; X-Ray</t>
  </si>
  <si>
    <t>Emergency Room Copay</t>
  </si>
  <si>
    <t xml:space="preserve">Primary Care Copay: </t>
  </si>
  <si>
    <t xml:space="preserve">Specialist Copays: </t>
  </si>
  <si>
    <t xml:space="preserve">ER Copay: </t>
  </si>
  <si>
    <t>Plan 3</t>
  </si>
  <si>
    <t>Medical Information</t>
  </si>
  <si>
    <t>Have any employees or dependents been hospitalized within the last 12 months or expect to be hospitalized in the next 12 months with claims exceeding $10,000?</t>
  </si>
  <si>
    <t xml:space="preserve">B. </t>
  </si>
  <si>
    <t>Date</t>
  </si>
  <si>
    <t>Nature of Illness / Injury</t>
  </si>
  <si>
    <t>Amount of Claim Paid</t>
  </si>
  <si>
    <t>Prognosis or Current Condition</t>
  </si>
  <si>
    <t>Are any employees currently disabled or receiving workman's compensation benefits?</t>
  </si>
  <si>
    <t>Reason</t>
  </si>
  <si>
    <t>Expected Date of Return</t>
  </si>
  <si>
    <t>Are any employees or covered dependents currently pregnant?</t>
  </si>
  <si>
    <t>Current or Anticipated Complications of Pregnancy</t>
  </si>
  <si>
    <t>Expected Delivery Date</t>
  </si>
  <si>
    <t>Are there any employees or dependents who might be considered developmentally disabled or physically handicapped?</t>
  </si>
  <si>
    <t>Employee Age</t>
  </si>
  <si>
    <t>Condition</t>
  </si>
  <si>
    <t>Diagnosis Date</t>
  </si>
  <si>
    <t>Treatment / Prognosis</t>
  </si>
  <si>
    <t>Are there any employees or dependents being treated for or been advised to seek treatment for mental illness or substance abuse?</t>
  </si>
  <si>
    <t>I, the undersigned, certify that, to the best of my knowledge, all of the above information is complete and accurate.</t>
  </si>
  <si>
    <t>Title</t>
  </si>
  <si>
    <t>Group Name</t>
  </si>
  <si>
    <t>Effective Date</t>
  </si>
  <si>
    <t>Broker Name</t>
  </si>
  <si>
    <t>Broker Phone</t>
  </si>
  <si>
    <t>Broker Email</t>
  </si>
  <si>
    <t>Date Needed</t>
  </si>
  <si>
    <t>Prescription Deductible</t>
  </si>
  <si>
    <t>Prescription Copays</t>
  </si>
  <si>
    <t>Prescription Drug Deductible</t>
  </si>
  <si>
    <t>Total Enrolled</t>
  </si>
  <si>
    <t>Totals</t>
  </si>
  <si>
    <t>Self Funded Expected Claims</t>
  </si>
  <si>
    <t>Self Funded Maximum Claims</t>
  </si>
  <si>
    <t>Estimated Total Members</t>
  </si>
  <si>
    <t>In Network Coinsurance</t>
  </si>
  <si>
    <t>In Network Out-of-Pocket Max</t>
  </si>
  <si>
    <t>PCP Visit Copays</t>
  </si>
  <si>
    <t>Family Status</t>
  </si>
  <si>
    <t>Enrollment Tier - Plan 1</t>
  </si>
  <si>
    <t>Benefit - Plan 1</t>
  </si>
  <si>
    <t>Enrollment Tier - Plan 2</t>
  </si>
  <si>
    <t>Enrollment Tier - Plan 3</t>
  </si>
  <si>
    <t>Current Contract Type</t>
  </si>
  <si>
    <t>Coverage Quoted</t>
  </si>
  <si>
    <t>Network Quoted</t>
  </si>
  <si>
    <t>Transitional Reinsurance Fee</t>
  </si>
  <si>
    <t>PCORI Fee</t>
  </si>
  <si>
    <t>per FSA account</t>
  </si>
  <si>
    <t>COMPARED TO CURRENT</t>
  </si>
  <si>
    <t>Rates</t>
  </si>
  <si>
    <t>Out of Network Ded. (Ind/Fam)</t>
  </si>
  <si>
    <t>Specialist Copays</t>
  </si>
  <si>
    <t>Out of Network Coinsurance</t>
  </si>
  <si>
    <t>Out of Network Out of Pocket</t>
  </si>
  <si>
    <t>In Network Deductible (Ind/Fam)</t>
  </si>
  <si>
    <t xml:space="preserve"> Plan 2</t>
  </si>
  <si>
    <t>Plan 1</t>
  </si>
  <si>
    <t>Annualized Premium</t>
  </si>
  <si>
    <t>Broker Name:</t>
  </si>
  <si>
    <t>Broker Email:</t>
  </si>
  <si>
    <t>Broker Phone:</t>
  </si>
  <si>
    <t>Date Submitted:</t>
  </si>
  <si>
    <t>Fixed Cost</t>
  </si>
  <si>
    <t>Claims Cost</t>
  </si>
  <si>
    <t>This proposal will include an Experience Rewards refund program which will allow for return of up to 25% of net profit of the stop loss premium.</t>
  </si>
  <si>
    <t>days</t>
  </si>
  <si>
    <t xml:space="preserve">    Healthy Solutions Fee</t>
  </si>
  <si>
    <t>Plan Enrollment Summary</t>
  </si>
  <si>
    <t>Annual Totals</t>
  </si>
  <si>
    <t>#</t>
  </si>
  <si>
    <t>Number of HRA Enrollees</t>
  </si>
  <si>
    <t>HRA Admin. Fee (PEPM)</t>
  </si>
  <si>
    <t># of FSA Enrollees</t>
  </si>
  <si>
    <t>During the last 36 months have any employees or dependents been diagnosed or received treatment for any of the following: AIDS/HIV, Cancer, Central Nervous System Diseases, Chronic Heart, Kidney or Liver Disease, Existing Pregnancy, Psychiatric Disorders, Significant Congenital Birth Defects or Disorders, Substance Abuse, Stroke, Diabetes, Arthitis, Infertility, Respiratory/Lung, Thyroid Diseases, Neck or Back, Blood, Bone/Joint, Brain, Heart, Epilepsy, Ears/Eyes, Emphysema/Pulmonary; Intestines, Lupus, Migraines, Pancreas, Skin, Stomach, Venereal?</t>
  </si>
  <si>
    <t>Summary Plan Description Draft  (Medical, Rx, Dental)</t>
  </si>
  <si>
    <t>Plan Year</t>
  </si>
  <si>
    <t>Annual Paid Premium</t>
  </si>
  <si>
    <t>Actual Paid Claims</t>
  </si>
  <si>
    <t>Self-Funded Fixed Costs</t>
  </si>
  <si>
    <t>Total Self-Funded Fixed Cost + Actual Claims</t>
  </si>
  <si>
    <t>Potential Savings</t>
  </si>
  <si>
    <t>2-Years Savings</t>
  </si>
  <si>
    <t>Optional GBS Service Proposal</t>
  </si>
  <si>
    <t>Prepared For:</t>
  </si>
  <si>
    <t>Agent:</t>
  </si>
  <si>
    <t>Effective Date:</t>
  </si>
  <si>
    <t>Fully Insured Plan</t>
  </si>
  <si>
    <t>Self-Funded Plan</t>
  </si>
  <si>
    <t>2013-14</t>
  </si>
  <si>
    <t>Fully Insured Paid Claims - By Year</t>
  </si>
  <si>
    <t>Potential Fully Insured vs. Self-Funded Cost Savings</t>
  </si>
  <si>
    <t>100% after Deductible</t>
  </si>
  <si>
    <t>HRA/HSA EXPENSE</t>
  </si>
  <si>
    <t>TOTAL PLAN ANNUAL COST</t>
  </si>
  <si>
    <t>Combined</t>
  </si>
  <si>
    <t>$200 then 100%</t>
  </si>
  <si>
    <t>Presented By:</t>
  </si>
  <si>
    <t>a</t>
  </si>
  <si>
    <r>
      <rPr>
        <b/>
        <sz val="9"/>
        <rFont val="Verdana"/>
        <family val="2"/>
      </rPr>
      <t>Lower Costs</t>
    </r>
    <r>
      <rPr>
        <sz val="9"/>
        <rFont val="Verdana"/>
        <family val="2"/>
      </rPr>
      <t xml:space="preserve"> - Many businesses realize immediate monthly cost savings. </t>
    </r>
  </si>
  <si>
    <r>
      <rPr>
        <b/>
        <sz val="10"/>
        <rFont val="Verdana"/>
        <family val="2"/>
      </rPr>
      <t>Reporting</t>
    </r>
    <r>
      <rPr>
        <sz val="10"/>
        <rFont val="Verdana"/>
        <family val="2"/>
      </rPr>
      <t xml:space="preserve"> - We will provide useful claim reports that will show you exactly where your benefit dollars are being spent and illustrate how your plan is performing financially.</t>
    </r>
  </si>
  <si>
    <t xml:space="preserve">    Broker Consulting Fee</t>
  </si>
  <si>
    <t xml:space="preserve">    PPO Access Fee</t>
  </si>
  <si>
    <t xml:space="preserve">Network Utilizing: </t>
  </si>
  <si>
    <t>Final costs will be based on actual enrollment. Rates may change if initial enrollment varies by more than +/- 10%.</t>
  </si>
  <si>
    <t>Additional fees/taxes are added to the proposal to make you aware of estimated costs for your plan due to the Affordable Care Act (ACA).  The first fee is the Patient-Centered Outcomes Research Institute (PCORI) Fee, which were established by ACA to fund research to determine which of two or more treatments works best when applied to actual patients.  For groups with effective dates in 2014 the fee is reported on IRS Form 720.</t>
  </si>
  <si>
    <t xml:space="preserve">On site Biometric Sceenings for HealthySolutions wellness program are an additional cost </t>
  </si>
  <si>
    <t>COBRA / HIPPA Administration</t>
  </si>
  <si>
    <t>CORPORATE OFFICE</t>
  </si>
  <si>
    <t>6 North Park Drive, Suite 310</t>
  </si>
  <si>
    <t>Hunt Valley, MD 21030</t>
  </si>
  <si>
    <t>800.638.6085</t>
  </si>
  <si>
    <t>DC METRO OFFICE</t>
  </si>
  <si>
    <t>2400 Research Blvd., Suite 240</t>
  </si>
  <si>
    <t>Rockville, MD 20850</t>
  </si>
  <si>
    <t>800.359.9065</t>
  </si>
  <si>
    <t>WESTERN MD OFFICE</t>
  </si>
  <si>
    <t>43 Summit Avenue, 2nd Floor</t>
  </si>
  <si>
    <t>Hagerstown, MD 21740</t>
  </si>
  <si>
    <t>800.733.1236</t>
  </si>
  <si>
    <t>www.gbsio.net</t>
  </si>
  <si>
    <t xml:space="preserve">Marketed &amp; Administered Exclusively by: Group Benefit Services, Inc. </t>
  </si>
  <si>
    <t>Printing of Summary Plan Description (SPD)</t>
  </si>
  <si>
    <t xml:space="preserve">    Medical/Rx Drug Admin. Fee</t>
  </si>
  <si>
    <t>COMPARED TO RENEWAL</t>
  </si>
  <si>
    <t>Dependent</t>
  </si>
  <si>
    <t># of Enrolled</t>
  </si>
  <si>
    <t>Annual Premium</t>
  </si>
  <si>
    <t>Annualized Claims</t>
  </si>
  <si>
    <t>2012-13</t>
  </si>
  <si>
    <t>MGU</t>
  </si>
  <si>
    <t>Specific Deductible Level</t>
  </si>
  <si>
    <t>Contract Type</t>
  </si>
  <si>
    <t>Specific Stop Loss Premium</t>
  </si>
  <si>
    <t xml:space="preserve">    Single</t>
  </si>
  <si>
    <t xml:space="preserve">    EE + Spouse</t>
  </si>
  <si>
    <t xml:space="preserve">    Family</t>
  </si>
  <si>
    <t>PLAN MANAGEMENT FEES</t>
  </si>
  <si>
    <t>Monthly Plan Management Fee</t>
  </si>
  <si>
    <t>EXPECTED CLAIMS</t>
  </si>
  <si>
    <t>ANNUAL HSA/HRA EXPENSE</t>
  </si>
  <si>
    <t>TOTAL EXPECTED COST</t>
  </si>
  <si>
    <t>TOTAL MAXIMUM COST</t>
  </si>
  <si>
    <t>Requested Annual Commission ($)</t>
  </si>
  <si>
    <t>MONTHLY MAXIMUM PREMIUM EQUIVALENTS</t>
  </si>
  <si>
    <t>ANNUAL MAXIMUM CLAIMS FUND</t>
  </si>
  <si>
    <t>ANNUAL FIXED COSTS</t>
  </si>
  <si>
    <t>*Prior claims history does not guarantee future claims utilization.</t>
  </si>
  <si>
    <t>Max. Costs + HCR Fees</t>
  </si>
  <si>
    <t>75% participation of eligible employees is required</t>
  </si>
  <si>
    <t xml:space="preserve">GBS will provide information necessary to assist the employer with the Healthcare Reform reporting requirements. </t>
  </si>
  <si>
    <t>Monthly Cost</t>
  </si>
  <si>
    <t>Annual Cost</t>
  </si>
  <si>
    <t>Plan/System Set-up Fees</t>
  </si>
  <si>
    <t>FSA Account Administration/Debit Card</t>
  </si>
  <si>
    <t>Plan/System One-time Set-up Fees</t>
  </si>
  <si>
    <t>HRA Account Administration/Debit Card</t>
  </si>
  <si>
    <t>Per EE/Month</t>
  </si>
  <si>
    <t>Large Case Management</t>
  </si>
  <si>
    <t>Biometric Screenings</t>
  </si>
  <si>
    <t>Online Health Risk Assessments</t>
  </si>
  <si>
    <t>Personalized Health Report &amp; Recommendations</t>
  </si>
  <si>
    <t>Coaching on Unhealthy Risk factors</t>
  </si>
  <si>
    <t>E-health education tools</t>
  </si>
  <si>
    <t>Website tracking of deductible incentive points</t>
  </si>
  <si>
    <t>Online Provider pricing tool to allow employees</t>
  </si>
  <si>
    <t>the opportunity to select lower cost providers</t>
  </si>
  <si>
    <t>and save on out of pocket costs and earn rewards</t>
  </si>
  <si>
    <t xml:space="preserve">Full service including communications, premium </t>
  </si>
  <si>
    <t xml:space="preserve">billing and collection, carrier premium remittance </t>
  </si>
  <si>
    <t>and customer service</t>
  </si>
  <si>
    <t>Per EE/Year</t>
  </si>
  <si>
    <t>Personalized letter</t>
  </si>
  <si>
    <t>Summary of benefits (4 page)</t>
  </si>
  <si>
    <t>Corporate Summary Report</t>
  </si>
  <si>
    <t>Aggregate Stop Loss Premium</t>
  </si>
  <si>
    <t>Aggregate Funding Factors</t>
  </si>
  <si>
    <t>TOTAL MAX. AGG. ATTACH. POINT</t>
  </si>
  <si>
    <t>SUBTOTAL EXPECTED COST</t>
  </si>
  <si>
    <t>SUBTOTAL MAXIMUM COST</t>
  </si>
  <si>
    <t>*Healthcare Reform (HCR) Fees</t>
  </si>
  <si>
    <t>Maximum Costs + HCR Fees</t>
  </si>
  <si>
    <t>HCR Fees*</t>
  </si>
  <si>
    <t>MGU Quoted:</t>
  </si>
  <si>
    <t>12.</t>
  </si>
  <si>
    <t>Subtotal Annual Specific Stop Loss</t>
  </si>
  <si>
    <t>Total Annual Specific Stop Loss</t>
  </si>
  <si>
    <t>Subtotal Annual Aggregate Premium</t>
  </si>
  <si>
    <t>Total Annual Aggregate Premium</t>
  </si>
  <si>
    <t>Subtotal Stop Loss Premium</t>
  </si>
  <si>
    <t>Annual Stop Loss Premium</t>
  </si>
  <si>
    <t>TOTAL EXPECTED CLAIMS</t>
  </si>
  <si>
    <t>MAX. AGGREGATE ATTACHMENT POINT</t>
  </si>
  <si>
    <t>Annual Subtotal Fixed Cost</t>
  </si>
  <si>
    <t>Annual Total Fixed Cost</t>
  </si>
  <si>
    <t>Annual Plan Management Cost</t>
  </si>
  <si>
    <t>13.</t>
  </si>
  <si>
    <t>HEALTHCARE REFORM (HCR) FEES</t>
  </si>
  <si>
    <t>SELF FUNDED ILLUSTRATION</t>
  </si>
  <si>
    <t>1.</t>
  </si>
  <si>
    <t>2.</t>
  </si>
  <si>
    <t>4.</t>
  </si>
  <si>
    <t>5.</t>
  </si>
  <si>
    <t>HealthySolutions</t>
  </si>
  <si>
    <t>Monthly Aggregate Accommodation</t>
  </si>
  <si>
    <t>Estimated Healthcare Reform (HCR) Fees* - To be Paid Directly by Employer</t>
  </si>
  <si>
    <t>*Fees are not collected by GBS.</t>
  </si>
  <si>
    <t>covering</t>
  </si>
  <si>
    <t>Specific Deductible Benefits Covered</t>
  </si>
  <si>
    <t>Aggregate Deductible Benefits Covered</t>
  </si>
  <si>
    <t>Claims and Billing Administration</t>
  </si>
  <si>
    <t>Care Management Services (as indicated)</t>
  </si>
  <si>
    <t>PPO Network integration</t>
  </si>
  <si>
    <t>Rx Integration</t>
  </si>
  <si>
    <t>Client Management</t>
  </si>
  <si>
    <t xml:space="preserve">Management Reporting </t>
  </si>
  <si>
    <t>Medical and Prescriptions</t>
  </si>
  <si>
    <t>Carrier/TPA</t>
  </si>
  <si>
    <t>HEALTHYSOLUTIONS</t>
  </si>
  <si>
    <t>HealthySolutions Reward</t>
  </si>
  <si>
    <t>Personalized Compensation &amp; Benefit statement</t>
  </si>
  <si>
    <t>Check All That Apply</t>
  </si>
  <si>
    <t>Bank Account Administration (if managed by GBS)</t>
  </si>
  <si>
    <t>Monthly bank reconciliation</t>
  </si>
  <si>
    <t>Positive Pay File to the bank</t>
  </si>
  <si>
    <t>Bank monthly and transaction fees</t>
  </si>
  <si>
    <t>Stop Loss Services</t>
  </si>
  <si>
    <t>Per Employee/Month</t>
  </si>
  <si>
    <t>Aggregate Stop Loss Accommodation Fee</t>
  </si>
  <si>
    <t>Authorized Signature</t>
  </si>
  <si>
    <t>Employer FSA Contributions</t>
  </si>
  <si>
    <t>Employer HSA Contributions</t>
  </si>
  <si>
    <t>**An electronic signature is acceptable if it accompanies an email confirmation of RFP from the employer.</t>
  </si>
  <si>
    <t>**Employer Signature</t>
  </si>
  <si>
    <t>Carrier/Managing General Underwriter</t>
  </si>
  <si>
    <t>Plan Name</t>
  </si>
  <si>
    <t>Alternative</t>
  </si>
  <si>
    <t>Customization of Plan Design</t>
  </si>
  <si>
    <t xml:space="preserve">HealthySolutions Wellness Incentive Program </t>
  </si>
  <si>
    <t>Renewal Premium</t>
  </si>
  <si>
    <t>Commission Rate (%)</t>
  </si>
  <si>
    <t>Annual Commission</t>
  </si>
  <si>
    <t>Stop Loss Premium</t>
  </si>
  <si>
    <t>PEPM Broker Comm.</t>
  </si>
  <si>
    <t>Annual SL Commission</t>
  </si>
  <si>
    <t>Commission Calculator</t>
  </si>
  <si>
    <t xml:space="preserve">The estimated maximum cost including TLO coverage for this group is </t>
  </si>
  <si>
    <t>Final maximum cost with TLO will be based on enrollment level as of the 12th month of coverage.</t>
  </si>
  <si>
    <t>PLAN 1</t>
  </si>
  <si>
    <t>PLAN 2</t>
  </si>
  <si>
    <t>PLAN 3</t>
  </si>
  <si>
    <t>W-NI</t>
  </si>
  <si>
    <t>Address</t>
  </si>
  <si>
    <t>W-Ind</t>
  </si>
  <si>
    <t>W-Sp</t>
  </si>
  <si>
    <t>Date of Birth</t>
  </si>
  <si>
    <t>Gender</t>
  </si>
  <si>
    <t>Status Code</t>
  </si>
  <si>
    <t>Salary</t>
  </si>
  <si>
    <t>Occupation</t>
  </si>
  <si>
    <t>First Name</t>
  </si>
  <si>
    <t>Last Name</t>
  </si>
  <si>
    <t>COBRA</t>
  </si>
  <si>
    <t>ZIP Code</t>
  </si>
  <si>
    <t>Nature of Business:</t>
  </si>
  <si>
    <t>Current Med. Carrier:</t>
  </si>
  <si>
    <t># of Years w/ Current Carrier:</t>
  </si>
  <si>
    <t>Employee Only</t>
  </si>
  <si>
    <t>Individual &amp; Adult</t>
  </si>
  <si>
    <t>Not Interested</t>
  </si>
  <si>
    <t>Individual Coverage</t>
  </si>
  <si>
    <t>Plan Selection</t>
  </si>
  <si>
    <t>HMO</t>
  </si>
  <si>
    <t>Employee Census For:</t>
  </si>
  <si>
    <t>Individual &amp; Family</t>
  </si>
  <si>
    <t>M</t>
  </si>
  <si>
    <t>Driver</t>
  </si>
  <si>
    <t>21201</t>
  </si>
  <si>
    <t>Example Last Name</t>
  </si>
  <si>
    <t>Example First</t>
  </si>
  <si>
    <t>If less than three (3) years, name of previous carrier:</t>
  </si>
  <si>
    <t>Agency Name:</t>
  </si>
  <si>
    <t>Enrollment Tier - Plan 4</t>
  </si>
  <si>
    <t>Plan 4</t>
  </si>
  <si>
    <t>GBS</t>
  </si>
  <si>
    <t>PLAN 4</t>
  </si>
  <si>
    <r>
      <t xml:space="preserve">Total Enrolled </t>
    </r>
    <r>
      <rPr>
        <sz val="8"/>
        <color indexed="8"/>
        <rFont val="Arial"/>
        <family val="2"/>
      </rPr>
      <t>(this should match enrollment in plans 1-4 below)</t>
    </r>
  </si>
  <si>
    <t>Benefit - Plan 2</t>
  </si>
  <si>
    <t>Benefit - Plan 3</t>
  </si>
  <si>
    <t>Benefit - Plan 4</t>
  </si>
  <si>
    <t>Groups 5-30 Lives</t>
  </si>
  <si>
    <t>Groups 30-50 Lives</t>
  </si>
  <si>
    <t xml:space="preserve">      Census including gender, family status, date of birth, home zip code. </t>
  </si>
  <si>
    <t>*Include plan selections if more than one plan is offered.</t>
  </si>
  <si>
    <t>**If participation is under 75%, include waivers with reasons for waiving</t>
  </si>
  <si>
    <t xml:space="preserve">        Benefit Summaries for all lines being quoted (current &amp; renewal benefits)</t>
  </si>
  <si>
    <t xml:space="preserve">        Carrier renewals (2 years minimum) including rates</t>
  </si>
  <si>
    <t xml:space="preserve">        Detailed Claims Experience (2 years minimum; required for groups 100+)</t>
  </si>
  <si>
    <t xml:space="preserve">        Copy of most recent HRA Utilization Report (if applicable)</t>
  </si>
  <si>
    <t>Groups 51+</t>
  </si>
  <si>
    <t>***If quoting Life/AD&amp;D, STD, and/or LTD, salaries and occupations must be provided.</t>
  </si>
  <si>
    <t>PEPM:</t>
  </si>
  <si>
    <t>Date Needed:</t>
  </si>
  <si>
    <r>
      <t xml:space="preserve">Participation </t>
    </r>
    <r>
      <rPr>
        <sz val="8"/>
        <color indexed="8"/>
        <rFont val="Arial"/>
        <family val="2"/>
      </rPr>
      <t>(minus eligible waivers and must be at least 75%)</t>
    </r>
  </si>
  <si>
    <r>
      <t xml:space="preserve">Actual Participation </t>
    </r>
    <r>
      <rPr>
        <sz val="8"/>
        <color indexed="8"/>
        <rFont val="Arial"/>
        <family val="2"/>
      </rPr>
      <t>(with eligible waivers and must be at least 60%)</t>
    </r>
  </si>
  <si>
    <t>Enrollment Status Code Key</t>
  </si>
  <si>
    <t>Waiver Status Code Key</t>
  </si>
  <si>
    <t>Quotes are illustrative pending review of Large Case Management notes &amp; Paid/pending claims reports.</t>
  </si>
  <si>
    <t>THESE ARE THE RECOMMENDED PLANS THAT WILL APPEAR ON OUTPUT PAGES</t>
  </si>
  <si>
    <t># of Months Completed in HRA</t>
  </si>
  <si>
    <t>HRA Utilization - Year to Date</t>
  </si>
  <si>
    <t>HRA Expense - Annualized</t>
  </si>
  <si>
    <t>ANNUAL PREMIUM</t>
  </si>
  <si>
    <r>
      <t xml:space="preserve">HRA Information </t>
    </r>
    <r>
      <rPr>
        <b/>
        <sz val="9"/>
        <color indexed="8"/>
        <rFont val="Calibri"/>
        <family val="2"/>
      </rPr>
      <t>(complete if applicable)</t>
    </r>
  </si>
  <si>
    <r>
      <t xml:space="preserve">FSA &amp; HSA Information </t>
    </r>
    <r>
      <rPr>
        <b/>
        <sz val="9"/>
        <color indexed="8"/>
        <rFont val="Calibri"/>
        <family val="2"/>
      </rPr>
      <t>(complete if applicable)</t>
    </r>
  </si>
  <si>
    <t>Rates, Benefits &amp; Employer Contribution Information</t>
  </si>
  <si>
    <t>Rates, Benefits &amp; Employer Contribution Information (continued)</t>
  </si>
  <si>
    <t>Employee Eligiblility Information</t>
  </si>
  <si>
    <t>Requirement Checklist</t>
  </si>
  <si>
    <t>$2,000 / $4,000 Rewards</t>
  </si>
  <si>
    <t>$3,000 / $6,000</t>
  </si>
  <si>
    <t>TOTAL MAXIMUM PLAN ANNUAL COST</t>
  </si>
  <si>
    <t>GBS Health Plans offer you several key advantages over a traditional health plan. When you choose GBS Health Plans you benefit from:</t>
  </si>
  <si>
    <t>This product offers the option of "Terminal Liability Coverage" (TLO) which may be triggered at the end of the policy term, up until the 11th month. This option is for groups who are leaving self-funding and going fully insured or discontinuing benefits altogether. This option provides 6 months of run-out coverage for claims that have been incurred but not yet paid. With this option the group will continue to pay 2 months of fixed cost and maximum claims fund (premium equivalent). The policy must remain in-force for the duration of the contract term.</t>
  </si>
  <si>
    <t>Parent &amp; Child(ren)</t>
  </si>
  <si>
    <t>P/C(ren)</t>
  </si>
  <si>
    <t>Individual &amp; Child(ren)</t>
  </si>
  <si>
    <t xml:space="preserve">    EE + Child(ren)</t>
  </si>
  <si>
    <t>HRA, FSA &amp; HSA Information</t>
  </si>
  <si>
    <t>If you wish to see an alternative plan design quoted, please include a benefit summary</t>
  </si>
  <si>
    <t xml:space="preserve">Inpatient Hospitalization: </t>
  </si>
  <si>
    <t xml:space="preserve">In-Network Deductible (Ind/Fam): </t>
  </si>
  <si>
    <t>Out of Network Deductible (Ind/Fam):</t>
  </si>
  <si>
    <t xml:space="preserve">In-Network Out of Pocket Max (Ind/Fam): </t>
  </si>
  <si>
    <t>Lab, Diagnostic, X-Ray</t>
  </si>
  <si>
    <t>Out-of-Network Out of Pocket Max (Ind/Fam):</t>
  </si>
  <si>
    <t>CHECK FOR CUSTOM PLAN DESIGNS</t>
  </si>
  <si>
    <t>In-Network Coinsurance</t>
  </si>
  <si>
    <t>Use this space to provide any additional details that may cause an underwriter to look favorably at the group.</t>
  </si>
  <si>
    <r>
      <t xml:space="preserve">COMMENTS </t>
    </r>
    <r>
      <rPr>
        <b/>
        <sz val="8"/>
        <rFont val="Arial"/>
        <family val="2"/>
      </rPr>
      <t>(To be completed by Broker or Broker Sales Representative)</t>
    </r>
  </si>
  <si>
    <t>Use this space to enter rate, contribution, and benefit information if more than one plan is offered</t>
  </si>
  <si>
    <t>City</t>
  </si>
  <si>
    <t>State</t>
  </si>
  <si>
    <t>Baltimore</t>
  </si>
  <si>
    <t>MD</t>
  </si>
  <si>
    <t>Stop-Loss Carrier</t>
  </si>
  <si>
    <t>Stop-Loss Carrier:</t>
  </si>
  <si>
    <t>Specific Deductible:</t>
  </si>
  <si>
    <t>Specific contract type</t>
  </si>
  <si>
    <t>Aggregate contract type</t>
  </si>
  <si>
    <t>14.</t>
  </si>
  <si>
    <t>Coverage is subject to a completed disclosure statement which must be approved by the stop loss carrier in order to bind coverage.</t>
  </si>
  <si>
    <t>GBS Premium Equivalents:</t>
  </si>
  <si>
    <t>Aggregate Funding Factor:</t>
  </si>
  <si>
    <t>15.</t>
  </si>
  <si>
    <t>Spousal/Parental Waivers</t>
  </si>
  <si>
    <t>Ineligible Waiver (Not Interested)</t>
  </si>
  <si>
    <r>
      <t xml:space="preserve">Other Eligible Waiver </t>
    </r>
    <r>
      <rPr>
        <sz val="8"/>
        <rFont val="Arial"/>
        <family val="2"/>
      </rPr>
      <t>(Ind Policy, Medicare, Tricare, State Aid)</t>
    </r>
  </si>
  <si>
    <t>SIC Code:</t>
  </si>
  <si>
    <t>Spousal/Parental Coverage</t>
  </si>
  <si>
    <t>16.</t>
  </si>
  <si>
    <t>Please refer to the NY Surcharge Employer Application.</t>
  </si>
  <si>
    <t>$4,000 / $8,000</t>
  </si>
  <si>
    <t>Benefit &amp; Rate Comparison</t>
  </si>
  <si>
    <t>Self Funded Illustration</t>
  </si>
  <si>
    <t>$0/$25/$65</t>
  </si>
  <si>
    <t>GBS Health Plans - Lets You Take Control of Your Health Care Costs</t>
  </si>
  <si>
    <r>
      <rPr>
        <b/>
        <sz val="10"/>
        <rFont val="Verdana"/>
        <family val="2"/>
      </rPr>
      <t xml:space="preserve">Lower Claims Cost - </t>
    </r>
    <r>
      <rPr>
        <sz val="10"/>
        <rFont val="Verdana"/>
        <family val="2"/>
      </rPr>
      <t>If claims are lower than expected, you would enjoy even greater savings.</t>
    </r>
  </si>
  <si>
    <r>
      <rPr>
        <b/>
        <sz val="9"/>
        <rFont val="Verdana"/>
        <family val="2"/>
      </rPr>
      <t>Limited Risk</t>
    </r>
    <r>
      <rPr>
        <sz val="9"/>
        <rFont val="Verdana"/>
        <family val="2"/>
      </rPr>
      <t xml:space="preserve"> - Your stop loss insurance protects you against large claims exceeding your budget.</t>
    </r>
  </si>
  <si>
    <r>
      <rPr>
        <b/>
        <sz val="9"/>
        <rFont val="Verdana"/>
        <family val="2"/>
      </rPr>
      <t>Flexible Benefit Options</t>
    </r>
    <r>
      <rPr>
        <sz val="9"/>
        <rFont val="Verdana"/>
        <family val="2"/>
      </rPr>
      <t xml:space="preserve"> - Wide variety of PPO benefit designs and tax-favored HSA, HRA, and FSA plans. </t>
    </r>
  </si>
  <si>
    <r>
      <t xml:space="preserve">Wellness Plan Designs - </t>
    </r>
    <r>
      <rPr>
        <sz val="9.5"/>
        <rFont val="Verdana"/>
        <family val="2"/>
      </rPr>
      <t xml:space="preserve">Participant engagement and personal health coaching are critical to bending the curve of the rising cost of healthcare. </t>
    </r>
  </si>
  <si>
    <t>What is Self Funding?</t>
  </si>
  <si>
    <t>Stop-loss insurance protects the plan against individual catastrophic claims (specific stop-loss) or their total claim expenses (aggegrate stop-loss) exceeding their annual budget.  Employers hire Third Party Administrators (TPA) such as GBS to process, manage, and pay the claims on behalf of the employer.</t>
  </si>
  <si>
    <t>There are Two Types of Self Funding Arrangements</t>
  </si>
  <si>
    <t>Employers have the ability to choose from a variety of plan designs and customized benefits to fit the needs of their employees.  Employers are also able to choose a funding option and a banking arrangement that best suits their budget and cash flow.  Self funding is all about choice and flexibility.</t>
  </si>
  <si>
    <t>*Level Funded Health plans allow employers to pay a preset level premium equivalent which includes fixed costs and maximum claims fund.  Because the employer is pre-paying the claims, 100% of the unused funds at the end of the contract period will be returned to the employer as savings!</t>
  </si>
  <si>
    <t>*Traditional Funded health plans gives an employer more flexibility with cash flow since only fixed costs are invoiced and claims are funded as they occur.</t>
  </si>
  <si>
    <t>With both funding arrangements, clients get the benefit of an unbundled approach to assembling a health plan.  GBS has partnered with the "Best in Class" vendors, A-rated stop-loss insurance companies, wellness providers, and physician networks.  GBS helps employers contain costs by paying claims directly to the providers while allowing the client to customize the benefit design.</t>
  </si>
  <si>
    <r>
      <rPr>
        <b/>
        <sz val="10"/>
        <rFont val="Verdana"/>
        <family val="2"/>
      </rPr>
      <t>Online Technology</t>
    </r>
    <r>
      <rPr>
        <sz val="10"/>
        <rFont val="Verdana"/>
        <family val="2"/>
      </rPr>
      <t xml:space="preserve"> - Our advanced web tools will streamline your benefit administration.</t>
    </r>
  </si>
  <si>
    <t>Fax:</t>
  </si>
  <si>
    <t>State:</t>
  </si>
  <si>
    <t>ZIP Code:</t>
  </si>
  <si>
    <t>Title:</t>
  </si>
  <si>
    <t>Employee Benefit Manuals - Personalized to Employees</t>
  </si>
  <si>
    <t>$800 Set Up</t>
  </si>
  <si>
    <t>2 Medical Plans, Dental, Vision, Life &amp; Disability</t>
  </si>
  <si>
    <t>$5.00 per book to print</t>
  </si>
  <si>
    <t>Additional Benefits (PTO, 401k) - $200 PER benefit</t>
  </si>
  <si>
    <t>$500 at Renewal</t>
  </si>
  <si>
    <t>E</t>
  </si>
  <si>
    <t>ES</t>
  </si>
  <si>
    <t>EC</t>
  </si>
  <si>
    <t>F</t>
  </si>
  <si>
    <t>Self Funded</t>
  </si>
  <si>
    <t xml:space="preserve">    COBRA</t>
  </si>
  <si>
    <t>Duplication of Current Benefits</t>
  </si>
  <si>
    <t>CURRENT</t>
  </si>
  <si>
    <t>RENEWAL</t>
  </si>
  <si>
    <t xml:space="preserve">    COBRA Fee</t>
  </si>
  <si>
    <t>Aggregate Contract Type</t>
  </si>
  <si>
    <t>Aggregate Funding Factor</t>
  </si>
  <si>
    <t xml:space="preserve">    Utilization Review</t>
  </si>
  <si>
    <t xml:space="preserve">    Case Management</t>
  </si>
  <si>
    <t xml:space="preserve">    Medical/Rx Admin. Fee (Ind)</t>
  </si>
  <si>
    <t xml:space="preserve">    Medical/Rx Admin. Fee (Fam)</t>
  </si>
  <si>
    <t>RFP Addendum - Complete if Current Self Funded</t>
  </si>
  <si>
    <t xml:space="preserve">    Broker Consulting Fee  (Ind)</t>
  </si>
  <si>
    <t xml:space="preserve">    Broker Consulting Fee  (Fam)</t>
  </si>
  <si>
    <t>2 months of TPA fees</t>
  </si>
  <si>
    <t xml:space="preserve">GBS Communitas Services </t>
  </si>
  <si>
    <t>Additional fees/taxes are added to the proposal to make you aware of estimated costs for your plan due to the Affordable Care Act (ACA).  The Patient-Centered Outcomes Research Institute (PCORI) Fee was established by ACA to fund research to determine which of two or more treatments works best when applied to actual patients.  For groups with effective dates in 2014 and after, the fee is reported on IRS Form 720.</t>
  </si>
  <si>
    <t>Dental &amp; Vision Administration</t>
  </si>
  <si>
    <t>Dental Plan Administration Fee</t>
  </si>
  <si>
    <t>CIGNA Dental PPO Network Access Fee</t>
  </si>
  <si>
    <t>Vision Plan Administration Fee</t>
  </si>
  <si>
    <t>Utilization Review Management (if CIGNA is not PPO network)</t>
  </si>
  <si>
    <t xml:space="preserve">    PPO/UR/PBM Access Fee</t>
  </si>
  <si>
    <t xml:space="preserve">    GBS Communitas Large Case Management</t>
  </si>
  <si>
    <t>As the cost of healthcare continues to escalate, more and more employers are looking for alternative solutions.  Self funding offers employers a powerful, practical alternative to traditional insurance.  It allows employers to directly fund their actual claim costs while limiting their risk with the purchase of stop-loss insurance.  With a traditional fully insured plan, the insurance company pays for most of the benefits and offers members small out of pocket expenses in the form of deductibles, copays and coinsurance.  In a self funded plan, the employer pays the benefits up to a higher deductible, but purchases stop-loss insurance to reimburse the plan if the deductible is met.</t>
  </si>
  <si>
    <t>Incumbent Broker:</t>
  </si>
  <si>
    <t>RENEWAL INCREASE</t>
  </si>
  <si>
    <t>Annual Specific SL Premium</t>
  </si>
  <si>
    <t>Annual Agg. SL Premium</t>
  </si>
  <si>
    <t>Monthly Plan Management Fee (PEPM)</t>
  </si>
  <si>
    <t>MONTHLY EXPECTED PREMIUM EQUIVALENTS</t>
  </si>
  <si>
    <t>Organ Transplant Premium (OT)</t>
  </si>
  <si>
    <t>Total Annual OT Premium</t>
  </si>
  <si>
    <t>Model ROI from High / Medium Risk Health Coaching</t>
  </si>
  <si>
    <t>Predictive Modeling Tool (Johns Hopkins)</t>
  </si>
  <si>
    <t>Employees</t>
  </si>
  <si>
    <t>Members</t>
  </si>
  <si>
    <t xml:space="preserve">Total High Risk Members </t>
  </si>
  <si>
    <t>Projected PMPY High Risk</t>
  </si>
  <si>
    <t>Projected Medical Expense for High Risk Members</t>
  </si>
  <si>
    <t xml:space="preserve">Total Medium Risk Members </t>
  </si>
  <si>
    <t>Projected PMPY Medium Risk</t>
  </si>
  <si>
    <t>Projected Medical Expense for Medium Risk Members</t>
  </si>
  <si>
    <t>Engagement Return on Investment (ROI) Model</t>
  </si>
  <si>
    <t>High Risk Members Referral Rate</t>
  </si>
  <si>
    <t>Medium Risk Member Referral Rate</t>
  </si>
  <si>
    <t>Engagement Investment</t>
  </si>
  <si>
    <t>PEPM Cost for Wellness/Population Health Mgmt</t>
  </si>
  <si>
    <t>Annual Investment</t>
  </si>
  <si>
    <t>Lab Screenings Cost $70 PEPM Projected at 80%</t>
  </si>
  <si>
    <t>Member Participation Rate</t>
  </si>
  <si>
    <t>Number of High Risk Members</t>
  </si>
  <si>
    <t>Projected Medical Expenses High Risk Participation</t>
  </si>
  <si>
    <t>Net Projected Savings High Risk Rate</t>
  </si>
  <si>
    <t>Number Medium Risk Members</t>
  </si>
  <si>
    <t>Projected Medical Expenses Medium Risk Participation</t>
  </si>
  <si>
    <t>Net Projected Savings Medium Risk Rate</t>
  </si>
  <si>
    <t>Total Projected Savings High &amp; Medium Risk</t>
  </si>
  <si>
    <t>HealthySolutions Expected Claims (42% Engagement)</t>
  </si>
  <si>
    <t>HealthySolutions Expected Claims (82% Engagement)</t>
  </si>
  <si>
    <t>Self Funded Renewal (Expected Claims)</t>
  </si>
  <si>
    <t>HealthySolutions Predictive Modeling Analysis</t>
  </si>
  <si>
    <r>
      <rPr>
        <i/>
        <sz val="14"/>
        <color rgb="FF0070C0"/>
        <rFont val="Verdana"/>
        <family val="2"/>
      </rPr>
      <t>GBS Health Plans</t>
    </r>
    <r>
      <rPr>
        <sz val="14"/>
        <rFont val="Verdana"/>
        <family val="2"/>
      </rPr>
      <t xml:space="preserve"> Proposal for:</t>
    </r>
  </si>
  <si>
    <t>Implementation of the GBS Communitas for Utilization Review (UR).</t>
  </si>
  <si>
    <t>Terminal Liability Option</t>
  </si>
  <si>
    <t>Terminal Liability Option (TLO)</t>
  </si>
  <si>
    <t>Annual Claims Savings</t>
  </si>
  <si>
    <t>Net Return on Investment (ROI) for every $1.00</t>
  </si>
  <si>
    <t>Y/N?</t>
  </si>
  <si>
    <t>Self Funded Contract Provisions:</t>
  </si>
  <si>
    <t>(EXAMPLES)</t>
  </si>
  <si>
    <t>(specific &amp; aggregate both include medical &amp; rx)</t>
  </si>
  <si>
    <t>Specific Deductible ($):</t>
  </si>
  <si>
    <t>($40,000, $50,000, $60,000, etc.)</t>
  </si>
  <si>
    <t>Contract Term (#/#):</t>
  </si>
  <si>
    <t>(12/15, 12/18, 24/12, etc.)</t>
  </si>
  <si>
    <t>Aggregate Corridor (%):</t>
  </si>
  <si>
    <t>Organ Transplant Rider Policy:</t>
  </si>
  <si>
    <t>(Y/N)</t>
  </si>
  <si>
    <t>Monthly Accomodation/Rolling Aggregate Protection:</t>
  </si>
  <si>
    <t>Provider Choice Rewards:</t>
  </si>
  <si>
    <t>Rating Structure:</t>
  </si>
  <si>
    <t>(2tier, 3 tier, 4 tier, 5 tier, etc.)</t>
  </si>
  <si>
    <t>(CIGNA/PHCS)</t>
  </si>
  <si>
    <t>Healthy Solutions</t>
  </si>
  <si>
    <t>Specific</t>
  </si>
  <si>
    <t>Aggregate</t>
  </si>
  <si>
    <t>Are you currently using enrollment management technology?  If so, provide details.</t>
  </si>
  <si>
    <t>Are you currently utilizing Participant Engagement or Population Health Management tools?  If so explain.</t>
  </si>
  <si>
    <t>Plan Administration Details</t>
  </si>
  <si>
    <t>Max Cost</t>
  </si>
  <si>
    <t>Expected Cost</t>
  </si>
  <si>
    <t>DIF</t>
  </si>
  <si>
    <t>Renewal:</t>
  </si>
  <si>
    <t>GBS Composite at Max Cost</t>
  </si>
  <si>
    <t>GBS Prem. Equiv. At Max Cost</t>
  </si>
  <si>
    <t>Plan 2</t>
  </si>
  <si>
    <t>GBS Composite at Expected Cost</t>
  </si>
  <si>
    <t>GBS Premium Equivalent - Expected</t>
  </si>
  <si>
    <t>CURRENT VS. EXPECTED COST</t>
  </si>
  <si>
    <t>ANNUAL EXPECTED CLAIMS FUND</t>
  </si>
  <si>
    <t xml:space="preserve">        Large claimant prognosis and enrollment status (if available)</t>
  </si>
  <si>
    <t>(120%, 125%, etc.)</t>
  </si>
  <si>
    <t>Prescription Covered Services:</t>
  </si>
  <si>
    <t>RBP/PPO/PBM Network:</t>
  </si>
  <si>
    <t>TOTAL EXPECTED PLAN ANNUAL COST</t>
  </si>
  <si>
    <t>Admin Fees &amp; Commission</t>
  </si>
  <si>
    <t>Monthly</t>
  </si>
  <si>
    <t>Annual</t>
  </si>
  <si>
    <t>Annual Total</t>
  </si>
  <si>
    <t>Spec Stop Loss</t>
  </si>
  <si>
    <t>Agg Stop Loss</t>
  </si>
  <si>
    <t>Agg Factors</t>
  </si>
  <si>
    <t>Grand Total</t>
  </si>
  <si>
    <t>Increase</t>
  </si>
  <si>
    <t>Premium Equivalents</t>
  </si>
  <si>
    <t>Monthly Subtotal</t>
  </si>
  <si>
    <t>Annual Subtotal</t>
  </si>
  <si>
    <t>Annual OT Premium Totals</t>
  </si>
  <si>
    <t>Monthly Premium Equivalents</t>
  </si>
  <si>
    <t>Self-Funded Renewal</t>
  </si>
  <si>
    <t>Self-Funded Renewal vs. GBS Self-Funded Comparison</t>
  </si>
  <si>
    <t xml:space="preserve">     Yes</t>
  </si>
  <si>
    <t>Are retirees (over or under age 65) to be covered under this plan?</t>
  </si>
  <si>
    <t>Required</t>
  </si>
  <si>
    <t>Telemedicine</t>
  </si>
  <si>
    <t>CIGNA PPO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</si>
</sst>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7" formatCode="&quot;$&quot;#,##0.00_);\(&quot;$&quot;#,##0.00\)"/>
    <numFmt numFmtId="8" formatCode="&quot;$&quot;#,##0.00_);[Red]\(&quot;$&quot;#,##0.00\)"/>
    <numFmt numFmtId="44" formatCode="_(&quot;$&quot;* #,##0.00_);_(&quot;$&quot;* \(#,##0.00\);_(&quot;$&quot;* &quot;-&quot;??_);_(@_)"/>
    <numFmt numFmtId="164" formatCode="&quot;$&quot;#,##0.00;[Red]&quot;$&quot;#,##0.00"/>
    <numFmt numFmtId="165" formatCode="&quot;$&quot;#,##0.00"/>
    <numFmt numFmtId="166" formatCode="#,##0.00;[Red]#,##0.00"/>
    <numFmt numFmtId="167" formatCode="[$-409]mmmm\ d\,\ yyyy;@"/>
    <numFmt numFmtId="168" formatCode="&quot;$&quot;#,##0"/>
    <numFmt numFmtId="169" formatCode="0.0%"/>
    <numFmt numFmtId="170" formatCode="\$#,##0_);[Red]&quot;($&quot;#,##0\)"/>
    <numFmt numFmtId="171" formatCode="_(\$* #,##0.00_);_(\$* \(#,##0.00\);_(\$* \-??_);_(@_)"/>
    <numFmt numFmtId="172" formatCode="\$#,##0.00"/>
    <numFmt numFmtId="173" formatCode="\$#,##0"/>
    <numFmt numFmtId="174" formatCode="mmmm\ d&quot;, &quot;yyyy;@"/>
    <numFmt numFmtId="175" formatCode="_(&quot;$&quot;* #,##0_);_(&quot;$&quot;* \(#,##0\);_(&quot;$&quot;* &quot;-&quot;??_);_(@_)"/>
    <numFmt numFmtId="176" formatCode="0.0"/>
  </numFmts>
  <fonts count="99"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u/>
      <sz val="11"/>
      <name val="Arial"/>
      <family val="2"/>
    </font>
    <font>
      <b/>
      <sz val="9"/>
      <name val="Arial"/>
      <family val="2"/>
    </font>
    <font>
      <b/>
      <sz val="10"/>
      <name val="Arial"/>
      <family val="2"/>
    </font>
    <font>
      <sz val="10"/>
      <name val="Arial"/>
      <family val="2"/>
    </font>
    <font>
      <sz val="8"/>
      <name val="Arial"/>
      <family val="2"/>
    </font>
    <font>
      <b/>
      <sz val="8"/>
      <name val="Arial"/>
      <family val="2"/>
    </font>
    <font>
      <b/>
      <sz val="14"/>
      <name val="Arial"/>
      <family val="2"/>
    </font>
    <font>
      <b/>
      <sz val="12"/>
      <name val="Arial"/>
      <family val="2"/>
    </font>
    <font>
      <b/>
      <sz val="15"/>
      <name val="Arial"/>
      <family val="2"/>
    </font>
    <font>
      <sz val="14"/>
      <name val="Arial"/>
      <family val="2"/>
    </font>
    <font>
      <sz val="12"/>
      <name val="Arial"/>
      <family val="2"/>
    </font>
    <font>
      <sz val="9"/>
      <name val="Century Gothic"/>
      <family val="2"/>
    </font>
    <font>
      <b/>
      <u/>
      <sz val="12"/>
      <name val="Arial"/>
      <family val="2"/>
    </font>
    <font>
      <sz val="8"/>
      <color indexed="9"/>
      <name val="Arial"/>
      <family val="2"/>
    </font>
    <font>
      <b/>
      <i/>
      <sz val="8"/>
      <name val="Arial"/>
      <family val="2"/>
    </font>
    <font>
      <b/>
      <u/>
      <sz val="8"/>
      <name val="Arial"/>
      <family val="2"/>
    </font>
    <font>
      <u/>
      <sz val="8"/>
      <name val="Arial"/>
      <family val="2"/>
    </font>
    <font>
      <sz val="9"/>
      <name val="Arial"/>
      <family val="2"/>
    </font>
    <font>
      <b/>
      <u/>
      <sz val="10"/>
      <name val="Arial"/>
      <family val="2"/>
    </font>
    <font>
      <sz val="18"/>
      <name val="Arial"/>
      <family val="2"/>
    </font>
    <font>
      <sz val="14"/>
      <name val="Verdana"/>
      <family val="2"/>
    </font>
    <font>
      <sz val="12"/>
      <name val="Verdana"/>
      <family val="2"/>
    </font>
    <font>
      <sz val="10"/>
      <name val="Verdana"/>
      <family val="2"/>
    </font>
    <font>
      <sz val="9"/>
      <name val="Verdana"/>
      <family val="2"/>
    </font>
    <font>
      <b/>
      <sz val="9"/>
      <name val="Verdana"/>
      <family val="2"/>
    </font>
    <font>
      <b/>
      <sz val="10"/>
      <name val="Verdana"/>
      <family val="2"/>
    </font>
    <font>
      <sz val="9.5"/>
      <name val="Verdana"/>
      <family val="2"/>
    </font>
    <font>
      <b/>
      <sz val="9.5"/>
      <name val="Verdana"/>
      <family val="2"/>
    </font>
    <font>
      <b/>
      <sz val="11"/>
      <name val="Verdana"/>
      <family val="2"/>
    </font>
    <font>
      <b/>
      <sz val="8"/>
      <name val="Courier New"/>
      <family val="3"/>
    </font>
    <font>
      <b/>
      <u/>
      <sz val="12"/>
      <name val="Eras Demi ITC"/>
      <family val="2"/>
    </font>
    <font>
      <b/>
      <sz val="12"/>
      <name val="Eras Demi ITC"/>
      <family val="2"/>
    </font>
    <font>
      <u/>
      <sz val="12"/>
      <color indexed="12"/>
      <name val="Arial"/>
      <family val="2"/>
    </font>
    <font>
      <b/>
      <u/>
      <sz val="10"/>
      <color indexed="9"/>
      <name val="Arial"/>
      <family val="2"/>
    </font>
    <font>
      <b/>
      <sz val="10"/>
      <color indexed="9"/>
      <name val="Arial"/>
      <family val="2"/>
    </font>
    <font>
      <b/>
      <sz val="9"/>
      <color indexed="8"/>
      <name val="Calibri"/>
      <family val="2"/>
    </font>
    <font>
      <sz val="8"/>
      <color indexed="8"/>
      <name val="Arial"/>
      <family val="2"/>
    </font>
    <font>
      <b/>
      <i/>
      <sz val="9"/>
      <name val="Arial"/>
      <family val="2"/>
    </font>
    <font>
      <i/>
      <sz val="8"/>
      <name val="Arial"/>
      <family val="2"/>
    </font>
    <font>
      <b/>
      <sz val="18"/>
      <name val="Arial"/>
      <family val="2"/>
    </font>
    <font>
      <u/>
      <sz val="10"/>
      <color indexed="12"/>
      <name val="Arial"/>
      <family val="2"/>
    </font>
    <font>
      <b/>
      <sz val="10"/>
      <color indexed="8"/>
      <name val="Arial"/>
      <family val="2"/>
    </font>
    <font>
      <u/>
      <sz val="10"/>
      <color theme="10"/>
      <name val="Arial"/>
      <family val="2"/>
    </font>
    <font>
      <b/>
      <sz val="11"/>
      <color theme="1"/>
      <name val="Calibri"/>
      <family val="2"/>
      <scheme val="minor"/>
    </font>
    <font>
      <sz val="10"/>
      <color theme="0"/>
      <name val="Arial"/>
      <family val="2"/>
    </font>
    <font>
      <b/>
      <i/>
      <sz val="11"/>
      <color theme="1"/>
      <name val="Arial"/>
      <family val="2"/>
    </font>
    <font>
      <sz val="18"/>
      <color rgb="FF4F027C"/>
      <name val="Webdings"/>
      <family val="1"/>
      <charset val="2"/>
    </font>
    <font>
      <i/>
      <sz val="11"/>
      <color theme="1"/>
      <name val="Calibri"/>
      <family val="2"/>
      <scheme val="minor"/>
    </font>
    <font>
      <sz val="12"/>
      <color rgb="FF222222"/>
      <name val="Arial"/>
      <family val="2"/>
    </font>
    <font>
      <b/>
      <sz val="10"/>
      <color theme="1"/>
      <name val="Arial"/>
      <family val="2"/>
    </font>
    <font>
      <b/>
      <sz val="8"/>
      <color theme="0"/>
      <name val="Arial"/>
      <family val="2"/>
    </font>
    <font>
      <b/>
      <i/>
      <sz val="11"/>
      <color theme="1"/>
      <name val="Calibri"/>
      <family val="2"/>
      <scheme val="minor"/>
    </font>
    <font>
      <sz val="10"/>
      <color theme="1"/>
      <name val="Arial"/>
      <family val="2"/>
    </font>
    <font>
      <b/>
      <sz val="10"/>
      <color theme="0"/>
      <name val="Calibri"/>
      <family val="2"/>
      <scheme val="minor"/>
    </font>
    <font>
      <b/>
      <sz val="11"/>
      <color theme="0"/>
      <name val="Calibri"/>
      <family val="2"/>
      <scheme val="minor"/>
    </font>
    <font>
      <b/>
      <sz val="11"/>
      <color theme="1"/>
      <name val="Arial"/>
      <family val="2"/>
    </font>
    <font>
      <b/>
      <sz val="10"/>
      <color theme="0"/>
      <name val="Arial"/>
      <family val="2"/>
    </font>
    <font>
      <sz val="12"/>
      <color rgb="FF000000"/>
      <name val="Arial"/>
      <family val="2"/>
    </font>
    <font>
      <b/>
      <sz val="12"/>
      <color theme="0"/>
      <name val="Arial"/>
      <family val="2"/>
    </font>
    <font>
      <b/>
      <sz val="11"/>
      <color theme="1"/>
      <name val="Calibri"/>
      <family val="2"/>
    </font>
    <font>
      <b/>
      <u/>
      <sz val="11"/>
      <color theme="1"/>
      <name val="Calibri"/>
      <family val="2"/>
      <scheme val="minor"/>
    </font>
    <font>
      <i/>
      <sz val="10"/>
      <color theme="1"/>
      <name val="Calibri"/>
      <family val="2"/>
      <scheme val="minor"/>
    </font>
    <font>
      <b/>
      <i/>
      <sz val="10"/>
      <color theme="1"/>
      <name val="Calibri"/>
      <family val="2"/>
      <scheme val="minor"/>
    </font>
    <font>
      <i/>
      <sz val="9"/>
      <color theme="1"/>
      <name val="Arial"/>
      <family val="2"/>
    </font>
    <font>
      <i/>
      <sz val="20"/>
      <color theme="1"/>
      <name val="Calibri"/>
      <family val="2"/>
      <scheme val="minor"/>
    </font>
    <font>
      <b/>
      <sz val="10"/>
      <color rgb="FFFF0000"/>
      <name val="Arial"/>
      <family val="2"/>
    </font>
    <font>
      <b/>
      <sz val="13"/>
      <color theme="0"/>
      <name val="Verdana"/>
      <family val="2"/>
    </font>
    <font>
      <b/>
      <sz val="14"/>
      <color theme="0"/>
      <name val="Arial"/>
      <family val="2"/>
    </font>
    <font>
      <b/>
      <sz val="15"/>
      <color theme="1"/>
      <name val="Arial"/>
      <family val="2"/>
    </font>
    <font>
      <b/>
      <sz val="14"/>
      <color theme="0"/>
      <name val="Calibri"/>
      <family val="2"/>
      <scheme val="minor"/>
    </font>
    <font>
      <b/>
      <i/>
      <sz val="8"/>
      <color theme="1"/>
      <name val="Arial"/>
      <family val="2"/>
    </font>
    <font>
      <sz val="8"/>
      <color rgb="FF000000"/>
      <name val="Courier New"/>
      <family val="3"/>
    </font>
    <font>
      <sz val="8"/>
      <color rgb="FF000000"/>
      <name val="Tahoma"/>
      <family val="2"/>
    </font>
    <font>
      <sz val="8"/>
      <color theme="1"/>
      <name val="Arial"/>
      <family val="2"/>
    </font>
    <font>
      <b/>
      <sz val="11"/>
      <name val="Calibri"/>
      <family val="2"/>
      <scheme val="minor"/>
    </font>
    <font>
      <b/>
      <sz val="14"/>
      <color theme="1"/>
      <name val="Arial"/>
      <family val="2"/>
    </font>
    <font>
      <sz val="11"/>
      <color theme="1"/>
      <name val="Arial"/>
      <family val="2"/>
    </font>
    <font>
      <sz val="16"/>
      <name val="Arial"/>
      <family val="2"/>
    </font>
    <font>
      <b/>
      <sz val="16"/>
      <name val="Arial"/>
      <family val="2"/>
    </font>
    <font>
      <b/>
      <sz val="11"/>
      <color rgb="FF0070C0"/>
      <name val="Verdana"/>
      <family val="2"/>
    </font>
    <font>
      <sz val="22"/>
      <color rgb="FF0070C0"/>
      <name val="Webdings"/>
      <family val="1"/>
      <charset val="2"/>
    </font>
    <font>
      <i/>
      <sz val="14"/>
      <color rgb="FF0070C0"/>
      <name val="Verdana"/>
      <family val="2"/>
    </font>
    <font>
      <sz val="48"/>
      <color rgb="FF0070C0"/>
      <name val="Cambria"/>
      <family val="1"/>
    </font>
    <font>
      <b/>
      <sz val="6"/>
      <name val="Calibri"/>
      <family val="2"/>
      <scheme val="minor"/>
    </font>
    <font>
      <sz val="5"/>
      <name val="Arial"/>
      <family val="2"/>
    </font>
    <font>
      <sz val="6.5"/>
      <name val="Arial"/>
      <family val="2"/>
    </font>
    <font>
      <sz val="8"/>
      <name val="Calibri"/>
      <family val="2"/>
      <scheme val="minor"/>
    </font>
    <font>
      <sz val="11"/>
      <name val="Calibri"/>
      <family val="2"/>
      <scheme val="minor"/>
    </font>
    <font>
      <sz val="10"/>
      <color theme="1"/>
      <name val="Calibri"/>
      <family val="2"/>
      <scheme val="minor"/>
    </font>
    <font>
      <sz val="10"/>
      <name val="Calibri"/>
      <family val="2"/>
      <scheme val="minor"/>
    </font>
    <font>
      <b/>
      <sz val="10"/>
      <name val="Calibri"/>
      <family val="2"/>
      <scheme val="minor"/>
    </font>
    <font>
      <b/>
      <sz val="12"/>
      <color rgb="FF0070C0"/>
      <name val="Cambria"/>
      <family val="1"/>
      <scheme val="major"/>
    </font>
    <font>
      <b/>
      <sz val="10"/>
      <color theme="1"/>
      <name val="Calibri"/>
      <family val="2"/>
      <scheme val="minor"/>
    </font>
  </fonts>
  <fills count="27">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99FF"/>
        <bgColor indexed="64"/>
      </patternFill>
    </fill>
    <fill>
      <patternFill patternType="solid">
        <fgColor rgb="FF00B050"/>
        <bgColor indexed="64"/>
      </patternFill>
    </fill>
    <fill>
      <patternFill patternType="solid">
        <fgColor rgb="FFCCFF99"/>
        <bgColor indexed="64"/>
      </patternFill>
    </fill>
    <fill>
      <patternFill patternType="solid">
        <fgColor rgb="FF7030A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31"/>
      </patternFill>
    </fill>
    <fill>
      <patternFill patternType="solid">
        <fgColor theme="7" tint="0.59999389629810485"/>
        <bgColor indexed="64"/>
      </patternFill>
    </fill>
    <fill>
      <patternFill patternType="solid">
        <fgColor rgb="FF0B0B7B"/>
        <bgColor indexed="64"/>
      </patternFill>
    </fill>
    <fill>
      <patternFill patternType="solid">
        <fgColor rgb="FF00763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9" tint="0.39997558519241921"/>
        <bgColor indexed="64"/>
      </patternFill>
    </fill>
    <fill>
      <patternFill patternType="solid">
        <fgColor theme="9"/>
        <bgColor indexed="64"/>
      </patternFill>
    </fill>
    <fill>
      <patternFill patternType="solid">
        <fgColor theme="0"/>
        <bgColor indexed="31"/>
      </patternFill>
    </fill>
    <fill>
      <patternFill patternType="solid">
        <fgColor rgb="FFFFC000"/>
        <bgColor indexed="64"/>
      </patternFill>
    </fill>
  </fills>
  <borders count="135">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double">
        <color indexed="64"/>
      </bottom>
      <diagonal/>
    </border>
    <border>
      <left/>
      <right/>
      <top/>
      <bottom style="thin">
        <color indexed="1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double">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medium">
        <color indexed="10"/>
      </left>
      <right style="medium">
        <color indexed="8"/>
      </right>
      <top/>
      <bottom/>
      <diagonal/>
    </border>
    <border>
      <left style="medium">
        <color indexed="10"/>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8"/>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n">
        <color rgb="FFFF0000"/>
      </bottom>
      <diagonal/>
    </border>
    <border>
      <left style="medium">
        <color rgb="FFFF0000"/>
      </left>
      <right style="medium">
        <color indexed="64"/>
      </right>
      <top style="thin">
        <color indexed="64"/>
      </top>
      <bottom/>
      <diagonal/>
    </border>
    <border>
      <left style="medium">
        <color indexed="64"/>
      </left>
      <right style="medium">
        <color rgb="FFFF0000"/>
      </right>
      <top style="thin">
        <color indexed="64"/>
      </top>
      <bottom/>
      <diagonal/>
    </border>
    <border>
      <left style="medium">
        <color rgb="FFFF0000"/>
      </left>
      <right style="medium">
        <color indexed="64"/>
      </right>
      <top/>
      <bottom style="thin">
        <color indexed="64"/>
      </bottom>
      <diagonal/>
    </border>
    <border>
      <left style="medium">
        <color indexed="64"/>
      </left>
      <right style="medium">
        <color rgb="FFFF0000"/>
      </right>
      <top/>
      <bottom style="thin">
        <color indexed="64"/>
      </bottom>
      <diagonal/>
    </border>
    <border>
      <left style="medium">
        <color rgb="FFFF0000"/>
      </left>
      <right style="medium">
        <color indexed="64"/>
      </right>
      <top/>
      <bottom/>
      <diagonal/>
    </border>
    <border>
      <left style="medium">
        <color indexed="64"/>
      </left>
      <right style="medium">
        <color rgb="FFFF0000"/>
      </right>
      <top/>
      <bottom/>
      <diagonal/>
    </border>
    <border>
      <left style="medium">
        <color indexed="64"/>
      </left>
      <right style="medium">
        <color rgb="FFFF0000"/>
      </right>
      <top style="thin">
        <color indexed="64"/>
      </top>
      <bottom style="thin">
        <color indexed="64"/>
      </bottom>
      <diagonal/>
    </border>
    <border>
      <left style="medium">
        <color rgb="FFFF0000"/>
      </left>
      <right style="medium">
        <color indexed="64"/>
      </right>
      <top style="thin">
        <color indexed="64"/>
      </top>
      <bottom style="thin">
        <color indexed="64"/>
      </bottom>
      <diagonal/>
    </border>
    <border>
      <left style="medium">
        <color rgb="FFFF0000"/>
      </left>
      <right style="medium">
        <color indexed="64"/>
      </right>
      <top style="thin">
        <color indexed="64"/>
      </top>
      <bottom style="medium">
        <color rgb="FFFF0000"/>
      </bottom>
      <diagonal/>
    </border>
    <border>
      <left style="medium">
        <color indexed="64"/>
      </left>
      <right style="medium">
        <color indexed="64"/>
      </right>
      <top style="thin">
        <color indexed="64"/>
      </top>
      <bottom style="medium">
        <color rgb="FFFF0000"/>
      </bottom>
      <diagonal/>
    </border>
    <border>
      <left style="medium">
        <color indexed="64"/>
      </left>
      <right style="medium">
        <color rgb="FFFF0000"/>
      </right>
      <top style="thin">
        <color indexed="64"/>
      </top>
      <bottom style="medium">
        <color rgb="FFFF0000"/>
      </bottom>
      <diagonal/>
    </border>
    <border>
      <left style="medium">
        <color rgb="FFFF0000"/>
      </left>
      <right/>
      <top/>
      <bottom/>
      <diagonal/>
    </border>
    <border>
      <left/>
      <right style="medium">
        <color rgb="FFFF0000"/>
      </right>
      <top/>
      <bottom/>
      <diagonal/>
    </border>
    <border>
      <left/>
      <right style="medium">
        <color rgb="FFFF0000"/>
      </right>
      <top/>
      <bottom style="thin">
        <color rgb="FFFF0000"/>
      </bottom>
      <diagonal/>
    </border>
    <border>
      <left style="medium">
        <color rgb="FFFF0000"/>
      </left>
      <right/>
      <top/>
      <bottom style="thin">
        <color indexed="10"/>
      </bottom>
      <diagonal/>
    </border>
    <border>
      <left style="medium">
        <color rgb="FFFF0000"/>
      </left>
      <right style="medium">
        <color indexed="8"/>
      </right>
      <top/>
      <bottom/>
      <diagonal/>
    </border>
    <border>
      <left style="medium">
        <color indexed="10"/>
      </left>
      <right style="medium">
        <color rgb="FFFF0000"/>
      </right>
      <top/>
      <bottom/>
      <diagonal/>
    </border>
    <border>
      <left style="medium">
        <color rgb="FFFF0000"/>
      </left>
      <right style="medium">
        <color indexed="8"/>
      </right>
      <top/>
      <bottom style="double">
        <color indexed="8"/>
      </bottom>
      <diagonal/>
    </border>
    <border>
      <left style="medium">
        <color indexed="10"/>
      </left>
      <right style="medium">
        <color rgb="FFFF0000"/>
      </right>
      <top/>
      <bottom style="double">
        <color indexed="8"/>
      </bottom>
      <diagonal/>
    </border>
    <border>
      <left style="medium">
        <color rgb="FFFF0000"/>
      </left>
      <right style="medium">
        <color indexed="8"/>
      </right>
      <top style="medium">
        <color indexed="8"/>
      </top>
      <bottom/>
      <diagonal/>
    </border>
    <border>
      <left style="medium">
        <color indexed="10"/>
      </left>
      <right style="medium">
        <color rgb="FFFF0000"/>
      </right>
      <top style="medium">
        <color indexed="8"/>
      </top>
      <bottom/>
      <diagonal/>
    </border>
    <border>
      <left style="medium">
        <color rgb="FFFF0000"/>
      </left>
      <right style="medium">
        <color indexed="8"/>
      </right>
      <top/>
      <bottom style="thin">
        <color indexed="64"/>
      </bottom>
      <diagonal/>
    </border>
    <border>
      <left style="medium">
        <color indexed="10"/>
      </left>
      <right style="medium">
        <color rgb="FFFF0000"/>
      </right>
      <top/>
      <bottom style="thin">
        <color indexed="64"/>
      </bottom>
      <diagonal/>
    </border>
    <border>
      <left style="medium">
        <color rgb="FFFF0000"/>
      </left>
      <right style="medium">
        <color indexed="8"/>
      </right>
      <top style="thin">
        <color indexed="8"/>
      </top>
      <bottom style="thin">
        <color indexed="8"/>
      </bottom>
      <diagonal/>
    </border>
    <border>
      <left style="medium">
        <color indexed="10"/>
      </left>
      <right style="medium">
        <color rgb="FFFF0000"/>
      </right>
      <top style="thin">
        <color indexed="8"/>
      </top>
      <bottom style="thin">
        <color indexed="8"/>
      </bottom>
      <diagonal/>
    </border>
    <border>
      <left style="medium">
        <color rgb="FFFF0000"/>
      </left>
      <right style="medium">
        <color rgb="FFFF0000"/>
      </right>
      <top/>
      <bottom/>
      <diagonal/>
    </border>
    <border>
      <left/>
      <right style="medium">
        <color rgb="FFFF0000"/>
      </right>
      <top/>
      <bottom style="thin">
        <color indexed="64"/>
      </bottom>
      <diagonal/>
    </border>
    <border>
      <left style="medium">
        <color rgb="FFFF0000"/>
      </left>
      <right style="medium">
        <color indexed="8"/>
      </right>
      <top/>
      <bottom style="thin">
        <color indexed="8"/>
      </bottom>
      <diagonal/>
    </border>
    <border>
      <left style="medium">
        <color indexed="10"/>
      </left>
      <right style="medium">
        <color rgb="FFFF0000"/>
      </right>
      <top/>
      <bottom style="thin">
        <color indexed="8"/>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ck">
        <color rgb="FFFF0000"/>
      </right>
      <top style="thin">
        <color indexed="64"/>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diagonal/>
    </border>
  </borders>
  <cellStyleXfs count="11">
    <xf numFmtId="0" fontId="0" fillId="0" borderId="0"/>
    <xf numFmtId="44" fontId="3" fillId="0" borderId="0" applyFont="0" applyFill="0" applyBorder="0" applyAlignment="0" applyProtection="0"/>
    <xf numFmtId="0" fontId="48" fillId="0" borderId="0" applyNumberFormat="0" applyFill="0" applyBorder="0" applyAlignment="0" applyProtection="0">
      <alignment vertical="top"/>
      <protection locked="0"/>
    </xf>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44" fontId="3" fillId="0" borderId="0" applyFont="0" applyFill="0" applyBorder="0" applyAlignment="0" applyProtection="0"/>
    <xf numFmtId="0" fontId="3" fillId="0" borderId="0"/>
    <xf numFmtId="9" fontId="3" fillId="0" borderId="0" applyFont="0" applyFill="0" applyBorder="0" applyAlignment="0" applyProtection="0"/>
  </cellStyleXfs>
  <cellXfs count="2383">
    <xf numFmtId="0" fontId="0" fillId="0" borderId="0" xfId="0"/>
    <xf numFmtId="0" fontId="0" fillId="0" borderId="0" xfId="0" applyBorder="1"/>
    <xf numFmtId="0" fontId="8" fillId="0" borderId="0" xfId="0" applyFont="1"/>
    <xf numFmtId="0" fontId="10" fillId="0" borderId="0" xfId="0" applyFont="1"/>
    <xf numFmtId="0" fontId="12" fillId="0" borderId="0" xfId="0" applyFont="1" applyAlignment="1"/>
    <xf numFmtId="0" fontId="13" fillId="0" borderId="0" xfId="0" applyFont="1"/>
    <xf numFmtId="0" fontId="9" fillId="0" borderId="0" xfId="0" applyFont="1"/>
    <xf numFmtId="44" fontId="0" fillId="0" borderId="0" xfId="0" applyNumberFormat="1"/>
    <xf numFmtId="0" fontId="15" fillId="0" borderId="0" xfId="0" applyFont="1" applyAlignment="1"/>
    <xf numFmtId="0" fontId="0" fillId="0" borderId="0" xfId="0" applyAlignment="1">
      <alignment horizontal="center"/>
    </xf>
    <xf numFmtId="0" fontId="16" fillId="0" borderId="0" xfId="0" applyFont="1"/>
    <xf numFmtId="166" fontId="0" fillId="0" borderId="0" xfId="0" applyNumberFormat="1" applyAlignment="1">
      <alignment horizontal="center"/>
    </xf>
    <xf numFmtId="166" fontId="0" fillId="0" borderId="0" xfId="1" applyNumberFormat="1" applyFont="1" applyAlignment="1">
      <alignment horizontal="right"/>
    </xf>
    <xf numFmtId="166" fontId="0" fillId="0" borderId="0" xfId="0" applyNumberFormat="1" applyAlignment="1">
      <alignment horizontal="right"/>
    </xf>
    <xf numFmtId="44" fontId="4" fillId="0" borderId="0" xfId="1" applyFont="1" applyAlignment="1">
      <alignment horizontal="center"/>
    </xf>
    <xf numFmtId="44" fontId="5" fillId="0" borderId="0" xfId="1" applyFont="1" applyAlignment="1">
      <alignment horizontal="center"/>
    </xf>
    <xf numFmtId="0" fontId="17" fillId="0" borderId="0" xfId="0" applyFont="1"/>
    <xf numFmtId="0" fontId="6" fillId="0" borderId="0" xfId="0" applyFont="1" applyFill="1" applyBorder="1" applyAlignment="1">
      <alignment horizontal="left"/>
    </xf>
    <xf numFmtId="0" fontId="13" fillId="0" borderId="0" xfId="0" applyFont="1" applyBorder="1"/>
    <xf numFmtId="0" fontId="16" fillId="0" borderId="0" xfId="0" applyFont="1" applyFill="1" applyBorder="1" applyAlignment="1">
      <alignment horizontal="left"/>
    </xf>
    <xf numFmtId="0" fontId="16" fillId="0" borderId="0" xfId="0" applyFont="1" applyAlignment="1">
      <alignment horizontal="justify"/>
    </xf>
    <xf numFmtId="0" fontId="16" fillId="0" borderId="0" xfId="0" applyFont="1" applyFill="1" applyBorder="1"/>
    <xf numFmtId="0" fontId="16" fillId="0" borderId="0" xfId="0" applyFont="1" applyAlignment="1">
      <alignment horizontal="left"/>
    </xf>
    <xf numFmtId="0" fontId="16" fillId="0" borderId="0" xfId="0" applyFont="1" applyAlignment="1"/>
    <xf numFmtId="49" fontId="16" fillId="0" borderId="0" xfId="0" applyNumberFormat="1" applyFont="1"/>
    <xf numFmtId="49" fontId="16" fillId="0" borderId="0" xfId="0" applyNumberFormat="1" applyFont="1" applyAlignment="1">
      <alignment horizontal="left"/>
    </xf>
    <xf numFmtId="49" fontId="16" fillId="0" borderId="0" xfId="0" applyNumberFormat="1" applyFont="1" applyAlignment="1"/>
    <xf numFmtId="166" fontId="16" fillId="0" borderId="0" xfId="0" applyNumberFormat="1" applyFont="1" applyAlignment="1">
      <alignment horizontal="center"/>
    </xf>
    <xf numFmtId="165" fontId="16" fillId="0" borderId="0" xfId="1" applyNumberFormat="1" applyFont="1" applyAlignment="1">
      <alignment horizontal="right"/>
    </xf>
    <xf numFmtId="165" fontId="16" fillId="0" borderId="0" xfId="0" applyNumberFormat="1" applyFont="1" applyAlignment="1">
      <alignment horizontal="right"/>
    </xf>
    <xf numFmtId="165" fontId="16" fillId="0" borderId="0" xfId="1" applyNumberFormat="1" applyFont="1" applyAlignment="1" applyProtection="1">
      <alignment horizontal="right"/>
      <protection locked="0"/>
    </xf>
    <xf numFmtId="44" fontId="16" fillId="0" borderId="0" xfId="1" applyNumberFormat="1" applyFont="1" applyAlignment="1">
      <alignment horizontal="right"/>
    </xf>
    <xf numFmtId="166" fontId="16" fillId="0" borderId="0" xfId="1" applyNumberFormat="1" applyFont="1" applyAlignment="1">
      <alignment horizontal="right"/>
    </xf>
    <xf numFmtId="166" fontId="16" fillId="0" borderId="0" xfId="0" applyNumberFormat="1" applyFont="1" applyAlignment="1">
      <alignment horizontal="right"/>
    </xf>
    <xf numFmtId="0" fontId="18" fillId="0" borderId="0" xfId="0" applyFont="1"/>
    <xf numFmtId="0" fontId="16" fillId="0" borderId="0" xfId="0" applyFont="1" applyFill="1"/>
    <xf numFmtId="0" fontId="13" fillId="0" borderId="0" xfId="0" applyFont="1" applyFill="1" applyBorder="1" applyAlignment="1">
      <alignment horizontal="left"/>
    </xf>
    <xf numFmtId="0" fontId="10" fillId="0" borderId="0" xfId="0" applyFont="1" applyFill="1"/>
    <xf numFmtId="0" fontId="10" fillId="2" borderId="0" xfId="0" applyFont="1" applyFill="1"/>
    <xf numFmtId="0" fontId="19" fillId="0" borderId="0" xfId="0" applyFont="1" applyFill="1"/>
    <xf numFmtId="0" fontId="19" fillId="3" borderId="0" xfId="0" applyFont="1" applyFill="1"/>
    <xf numFmtId="0" fontId="11" fillId="0" borderId="1" xfId="0" applyFont="1" applyBorder="1"/>
    <xf numFmtId="0" fontId="21" fillId="4" borderId="2" xfId="0" applyFont="1" applyFill="1" applyBorder="1"/>
    <xf numFmtId="0" fontId="10" fillId="4" borderId="0" xfId="0" applyFont="1" applyFill="1"/>
    <xf numFmtId="0" fontId="10" fillId="0" borderId="2" xfId="0" applyFont="1" applyBorder="1"/>
    <xf numFmtId="0" fontId="10" fillId="0" borderId="3" xfId="0" applyFont="1" applyBorder="1"/>
    <xf numFmtId="0" fontId="21" fillId="4" borderId="4" xfId="0" applyFont="1" applyFill="1" applyBorder="1"/>
    <xf numFmtId="0" fontId="10" fillId="0" borderId="5" xfId="0" applyFont="1" applyBorder="1"/>
    <xf numFmtId="0" fontId="10" fillId="0" borderId="0" xfId="0" applyFont="1" applyFill="1" applyBorder="1"/>
    <xf numFmtId="0" fontId="10" fillId="0" borderId="0" xfId="0" applyFont="1" applyBorder="1"/>
    <xf numFmtId="0" fontId="10" fillId="4" borderId="0" xfId="0" applyFont="1" applyFill="1" applyBorder="1"/>
    <xf numFmtId="0" fontId="10" fillId="0" borderId="1" xfId="0" applyFont="1" applyBorder="1"/>
    <xf numFmtId="0" fontId="10" fillId="0" borderId="6" xfId="0" applyFont="1" applyBorder="1" applyAlignment="1">
      <alignment horizontal="center"/>
    </xf>
    <xf numFmtId="0" fontId="10" fillId="0" borderId="7" xfId="0" applyFont="1" applyBorder="1"/>
    <xf numFmtId="0" fontId="10" fillId="0" borderId="8" xfId="0" applyFont="1" applyBorder="1" applyAlignment="1">
      <alignment horizontal="center"/>
    </xf>
    <xf numFmtId="0" fontId="10" fillId="0" borderId="0" xfId="0" applyFont="1" applyBorder="1" applyAlignment="1">
      <alignment vertical="center"/>
    </xf>
    <xf numFmtId="0" fontId="0" fillId="5" borderId="0" xfId="0" applyFill="1"/>
    <xf numFmtId="0" fontId="0" fillId="0" borderId="0" xfId="0" applyAlignment="1">
      <alignment wrapText="1"/>
    </xf>
    <xf numFmtId="165" fontId="0" fillId="0" borderId="0" xfId="0" applyNumberFormat="1"/>
    <xf numFmtId="8" fontId="16" fillId="0" borderId="0" xfId="0" applyNumberFormat="1" applyFont="1" applyAlignment="1">
      <alignment horizontal="right"/>
    </xf>
    <xf numFmtId="8" fontId="16" fillId="0" borderId="0" xfId="0" applyNumberFormat="1" applyFont="1"/>
    <xf numFmtId="0" fontId="0" fillId="0" borderId="0" xfId="0" applyFill="1"/>
    <xf numFmtId="44" fontId="0" fillId="0" borderId="0" xfId="1" applyFont="1"/>
    <xf numFmtId="0" fontId="16" fillId="0" borderId="0" xfId="0" applyFont="1" applyAlignment="1">
      <alignment wrapText="1"/>
    </xf>
    <xf numFmtId="8" fontId="13" fillId="0" borderId="0" xfId="0" applyNumberFormat="1" applyFont="1"/>
    <xf numFmtId="8" fontId="16" fillId="0" borderId="9" xfId="0" applyNumberFormat="1" applyFont="1" applyBorder="1"/>
    <xf numFmtId="165" fontId="4" fillId="0" borderId="10" xfId="0" applyNumberFormat="1" applyFont="1" applyBorder="1"/>
    <xf numFmtId="0" fontId="13" fillId="0" borderId="0" xfId="0" applyFont="1" applyAlignment="1">
      <alignment horizontal="right"/>
    </xf>
    <xf numFmtId="0" fontId="4" fillId="0" borderId="10" xfId="0" applyFont="1" applyBorder="1" applyAlignment="1">
      <alignment horizontal="center"/>
    </xf>
    <xf numFmtId="0" fontId="13" fillId="0" borderId="0" xfId="0" applyFont="1" applyAlignment="1">
      <alignment horizontal="center"/>
    </xf>
    <xf numFmtId="0" fontId="0" fillId="0" borderId="11" xfId="0" applyBorder="1"/>
    <xf numFmtId="0" fontId="49" fillId="0" borderId="0" xfId="0" applyFont="1" applyBorder="1" applyAlignment="1">
      <alignment horizontal="center"/>
    </xf>
    <xf numFmtId="0" fontId="0" fillId="0" borderId="0" xfId="0" applyAlignment="1"/>
    <xf numFmtId="0" fontId="0" fillId="0" borderId="0" xfId="0" applyFont="1" applyAlignment="1">
      <alignment horizontal="center"/>
    </xf>
    <xf numFmtId="0" fontId="0" fillId="0" borderId="0" xfId="0" applyAlignment="1">
      <alignment vertical="center"/>
    </xf>
    <xf numFmtId="0" fontId="49" fillId="0" borderId="0" xfId="0" applyFont="1" applyAlignment="1">
      <alignment vertical="center"/>
    </xf>
    <xf numFmtId="0" fontId="0" fillId="0" borderId="12" xfId="0" applyBorder="1"/>
    <xf numFmtId="0" fontId="21" fillId="5" borderId="2" xfId="0" applyFont="1" applyFill="1" applyBorder="1"/>
    <xf numFmtId="0" fontId="9" fillId="0" borderId="0" xfId="0" applyFont="1" applyAlignment="1">
      <alignment horizontal="right"/>
    </xf>
    <xf numFmtId="14" fontId="9" fillId="0" borderId="0" xfId="0" applyNumberFormat="1" applyFont="1"/>
    <xf numFmtId="0" fontId="9" fillId="5" borderId="0" xfId="0" applyFont="1" applyFill="1"/>
    <xf numFmtId="164" fontId="16" fillId="5" borderId="0" xfId="0" applyNumberFormat="1" applyFont="1" applyFill="1" applyAlignment="1">
      <alignment horizontal="right"/>
    </xf>
    <xf numFmtId="0" fontId="11" fillId="5" borderId="7" xfId="0" applyFont="1" applyFill="1" applyBorder="1"/>
    <xf numFmtId="0" fontId="11" fillId="5" borderId="3" xfId="0" applyFont="1" applyFill="1" applyBorder="1"/>
    <xf numFmtId="0" fontId="50" fillId="5" borderId="2" xfId="0" applyFont="1" applyFill="1" applyBorder="1"/>
    <xf numFmtId="0" fontId="50" fillId="5" borderId="13" xfId="0" applyFont="1" applyFill="1" applyBorder="1"/>
    <xf numFmtId="44" fontId="9" fillId="0" borderId="0" xfId="0" applyNumberFormat="1" applyFont="1" applyFill="1" applyBorder="1"/>
    <xf numFmtId="0" fontId="8" fillId="5" borderId="14" xfId="0" applyFont="1" applyFill="1" applyBorder="1" applyAlignment="1">
      <alignment vertical="center"/>
    </xf>
    <xf numFmtId="2" fontId="10" fillId="5" borderId="15" xfId="0" applyNumberFormat="1" applyFont="1" applyFill="1" applyBorder="1" applyAlignment="1">
      <alignment horizontal="center"/>
    </xf>
    <xf numFmtId="2" fontId="10" fillId="5" borderId="16" xfId="0" applyNumberFormat="1" applyFont="1" applyFill="1" applyBorder="1" applyAlignment="1">
      <alignment horizontal="center"/>
    </xf>
    <xf numFmtId="2" fontId="10" fillId="5" borderId="17" xfId="0" applyNumberFormat="1" applyFont="1" applyFill="1" applyBorder="1" applyAlignment="1">
      <alignment horizontal="center"/>
    </xf>
    <xf numFmtId="0" fontId="8" fillId="0" borderId="10" xfId="0" applyFont="1" applyBorder="1" applyAlignment="1">
      <alignment horizontal="center"/>
    </xf>
    <xf numFmtId="0" fontId="8" fillId="5" borderId="2" xfId="0" applyFont="1" applyFill="1" applyBorder="1"/>
    <xf numFmtId="0" fontId="8" fillId="5" borderId="5" xfId="0" applyFont="1" applyFill="1" applyBorder="1"/>
    <xf numFmtId="0" fontId="24" fillId="5" borderId="2" xfId="0" applyFont="1" applyFill="1" applyBorder="1"/>
    <xf numFmtId="0" fontId="8" fillId="0" borderId="0" xfId="0" applyFont="1" applyBorder="1"/>
    <xf numFmtId="14" fontId="0" fillId="0" borderId="0" xfId="0" applyNumberFormat="1" applyAlignment="1">
      <alignment horizontal="left"/>
    </xf>
    <xf numFmtId="0" fontId="9" fillId="0" borderId="0" xfId="0" applyFont="1" applyBorder="1"/>
    <xf numFmtId="0" fontId="9" fillId="0" borderId="0" xfId="0" applyFont="1" applyBorder="1" applyAlignment="1">
      <alignment horizontal="center"/>
    </xf>
    <xf numFmtId="8" fontId="9" fillId="0" borderId="0" xfId="0" applyNumberFormat="1" applyFont="1" applyBorder="1" applyAlignment="1">
      <alignment horizontal="center"/>
    </xf>
    <xf numFmtId="8" fontId="9" fillId="0" borderId="0" xfId="0" applyNumberFormat="1" applyFont="1" applyBorder="1" applyAlignment="1">
      <alignment horizontal="center" vertical="center" wrapText="1"/>
    </xf>
    <xf numFmtId="8" fontId="9" fillId="0" borderId="0" xfId="0" applyNumberFormat="1" applyFont="1" applyBorder="1" applyAlignment="1">
      <alignment horizontal="center" wrapText="1"/>
    </xf>
    <xf numFmtId="0" fontId="9" fillId="0" borderId="0" xfId="0" applyFont="1" applyBorder="1" applyAlignment="1">
      <alignment horizontal="center" wrapText="1"/>
    </xf>
    <xf numFmtId="0" fontId="51" fillId="0" borderId="0" xfId="0" applyFont="1" applyBorder="1"/>
    <xf numFmtId="165" fontId="9" fillId="0" borderId="0" xfId="0" applyNumberFormat="1" applyFont="1" applyBorder="1" applyAlignment="1">
      <alignment horizontal="center"/>
    </xf>
    <xf numFmtId="0" fontId="9" fillId="0" borderId="0" xfId="0" applyFont="1" applyFill="1" applyBorder="1" applyAlignment="1">
      <alignment horizontal="center"/>
    </xf>
    <xf numFmtId="0" fontId="9" fillId="0" borderId="0" xfId="0" applyFont="1" applyBorder="1" applyAlignment="1">
      <alignment vertical="center"/>
    </xf>
    <xf numFmtId="0" fontId="9" fillId="0" borderId="0" xfId="0" applyFont="1" applyBorder="1" applyAlignment="1">
      <alignment vertical="center" wrapText="1"/>
    </xf>
    <xf numFmtId="0" fontId="16" fillId="0" borderId="0" xfId="0" applyFont="1" applyAlignment="1">
      <alignment vertical="center"/>
    </xf>
    <xf numFmtId="0" fontId="5" fillId="0" borderId="0" xfId="0" applyFont="1" applyAlignment="1">
      <alignment wrapText="1"/>
    </xf>
    <xf numFmtId="0" fontId="5" fillId="0" borderId="0" xfId="0" applyFont="1" applyBorder="1" applyAlignment="1">
      <alignment wrapText="1"/>
    </xf>
    <xf numFmtId="0" fontId="16" fillId="6" borderId="0" xfId="0" applyFont="1" applyFill="1" applyAlignment="1">
      <alignment vertical="center"/>
    </xf>
    <xf numFmtId="49" fontId="5" fillId="7" borderId="18" xfId="0" applyNumberFormat="1" applyFont="1" applyFill="1" applyBorder="1" applyAlignment="1">
      <alignment horizontal="center" wrapText="1"/>
    </xf>
    <xf numFmtId="6" fontId="5" fillId="7" borderId="19" xfId="0" applyNumberFormat="1" applyFont="1" applyFill="1" applyBorder="1" applyAlignment="1">
      <alignment horizontal="center" wrapText="1"/>
    </xf>
    <xf numFmtId="0" fontId="14" fillId="0" borderId="0" xfId="0" applyFont="1" applyAlignment="1">
      <alignment horizontal="righ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65" fontId="4" fillId="0" borderId="10" xfId="0" applyNumberFormat="1" applyFont="1" applyBorder="1" applyAlignment="1">
      <alignment horizontal="center" vertical="center" wrapText="1"/>
    </xf>
    <xf numFmtId="165" fontId="4" fillId="0" borderId="10" xfId="0" applyNumberFormat="1" applyFont="1" applyBorder="1" applyAlignment="1">
      <alignment horizontal="center" vertical="center"/>
    </xf>
    <xf numFmtId="0" fontId="11" fillId="0" borderId="0" xfId="0" applyFont="1" applyFill="1" applyBorder="1"/>
    <xf numFmtId="0" fontId="16" fillId="0" borderId="0" xfId="0" applyFont="1" applyBorder="1" applyAlignment="1">
      <alignment horizontal="left" vertical="center" wrapText="1"/>
    </xf>
    <xf numFmtId="0" fontId="0" fillId="0" borderId="0" xfId="0" applyAlignment="1">
      <alignment horizontal="left" wrapText="1"/>
    </xf>
    <xf numFmtId="0" fontId="49" fillId="0" borderId="0" xfId="0" applyFont="1" applyAlignment="1">
      <alignment horizontal="center"/>
    </xf>
    <xf numFmtId="0" fontId="11" fillId="5" borderId="2" xfId="0" applyFont="1" applyFill="1" applyBorder="1"/>
    <xf numFmtId="0" fontId="8" fillId="5" borderId="0" xfId="0" applyFont="1" applyFill="1" applyBorder="1"/>
    <xf numFmtId="0" fontId="3" fillId="0" borderId="0" xfId="0" applyFont="1"/>
    <xf numFmtId="0" fontId="0" fillId="5" borderId="0" xfId="0" applyFill="1" applyBorder="1" applyAlignment="1">
      <alignment horizontal="center"/>
    </xf>
    <xf numFmtId="0" fontId="9" fillId="5" borderId="0" xfId="0" applyFont="1" applyFill="1" applyBorder="1" applyAlignment="1">
      <alignment horizontal="center"/>
    </xf>
    <xf numFmtId="9" fontId="0" fillId="5" borderId="0" xfId="0" applyNumberFormat="1" applyFill="1" applyBorder="1" applyAlignment="1">
      <alignment horizontal="center"/>
    </xf>
    <xf numFmtId="6" fontId="0" fillId="5" borderId="0" xfId="0" applyNumberFormat="1" applyFill="1" applyBorder="1" applyAlignment="1">
      <alignment horizontal="center"/>
    </xf>
    <xf numFmtId="0" fontId="26" fillId="0" borderId="0" xfId="0" applyFont="1" applyAlignment="1"/>
    <xf numFmtId="0" fontId="27" fillId="0" borderId="0" xfId="0" applyFont="1" applyAlignment="1"/>
    <xf numFmtId="0" fontId="27" fillId="0" borderId="0" xfId="0" applyFont="1" applyAlignment="1">
      <alignment horizontal="center"/>
    </xf>
    <xf numFmtId="0" fontId="28" fillId="0" borderId="0" xfId="0" applyFont="1"/>
    <xf numFmtId="0" fontId="28" fillId="0" borderId="0" xfId="0" applyFont="1" applyAlignment="1"/>
    <xf numFmtId="0" fontId="29" fillId="0" borderId="0" xfId="0" applyFont="1"/>
    <xf numFmtId="0" fontId="52"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0" fillId="0" borderId="0" xfId="0" applyProtection="1">
      <protection locked="0"/>
    </xf>
    <xf numFmtId="0" fontId="0" fillId="0" borderId="0" xfId="0" applyAlignment="1" applyProtection="1">
      <alignment horizontal="right"/>
      <protection locked="0"/>
    </xf>
    <xf numFmtId="0" fontId="0" fillId="0" borderId="0" xfId="0" applyBorder="1" applyProtection="1">
      <protection locked="0"/>
    </xf>
    <xf numFmtId="0" fontId="49" fillId="0" borderId="0" xfId="0" applyFont="1" applyBorder="1" applyAlignment="1" applyProtection="1">
      <alignment horizontal="center"/>
      <protection locked="0"/>
    </xf>
    <xf numFmtId="0" fontId="10" fillId="0" borderId="0" xfId="0" applyFont="1" applyProtection="1">
      <protection locked="0"/>
    </xf>
    <xf numFmtId="0" fontId="49" fillId="0" borderId="0" xfId="0" applyFont="1" applyAlignment="1" applyProtection="1">
      <protection locked="0"/>
    </xf>
    <xf numFmtId="0" fontId="53" fillId="0" borderId="0" xfId="0" applyFont="1" applyAlignment="1" applyProtection="1">
      <protection locked="0"/>
    </xf>
    <xf numFmtId="0" fontId="0" fillId="0" borderId="0" xfId="0" applyAlignment="1" applyProtection="1">
      <protection locked="0"/>
    </xf>
    <xf numFmtId="0" fontId="8" fillId="0" borderId="0" xfId="0" applyFont="1" applyProtection="1">
      <protection locked="0"/>
    </xf>
    <xf numFmtId="0" fontId="0" fillId="0" borderId="0" xfId="0" applyProtection="1"/>
    <xf numFmtId="0" fontId="3" fillId="0" borderId="0" xfId="0" applyFont="1" applyProtection="1">
      <protection locked="0"/>
    </xf>
    <xf numFmtId="0" fontId="49" fillId="0" borderId="0" xfId="0" applyFont="1" applyAlignment="1" applyProtection="1">
      <alignment horizontal="center"/>
    </xf>
    <xf numFmtId="0" fontId="8" fillId="0" borderId="0" xfId="0" applyFont="1" applyProtection="1"/>
    <xf numFmtId="0" fontId="8" fillId="0" borderId="0" xfId="0" applyFont="1" applyAlignment="1" applyProtection="1">
      <alignment horizontal="right"/>
    </xf>
    <xf numFmtId="0" fontId="0" fillId="0" borderId="0" xfId="0" applyAlignment="1" applyProtection="1">
      <alignment shrinkToFit="1"/>
      <protection locked="0"/>
    </xf>
    <xf numFmtId="0" fontId="54" fillId="0" borderId="0" xfId="0" applyFont="1"/>
    <xf numFmtId="0" fontId="5" fillId="0" borderId="19" xfId="0" applyFont="1" applyBorder="1" applyAlignment="1">
      <alignment horizontal="center" vertical="center" wrapText="1"/>
    </xf>
    <xf numFmtId="0" fontId="16" fillId="0" borderId="0" xfId="0" applyFont="1" applyAlignment="1">
      <alignment vertical="center" wrapText="1"/>
    </xf>
    <xf numFmtId="0" fontId="0" fillId="0" borderId="0" xfId="0" applyAlignment="1">
      <alignment vertical="center" wrapText="1"/>
    </xf>
    <xf numFmtId="44" fontId="8" fillId="5" borderId="0" xfId="0" applyNumberFormat="1" applyFont="1" applyFill="1" applyBorder="1" applyProtection="1">
      <protection locked="0"/>
    </xf>
    <xf numFmtId="0" fontId="8" fillId="0" borderId="0" xfId="0" applyFont="1" applyAlignment="1">
      <alignment horizontal="right"/>
    </xf>
    <xf numFmtId="44" fontId="8" fillId="5" borderId="20" xfId="0" applyNumberFormat="1" applyFont="1" applyFill="1" applyBorder="1"/>
    <xf numFmtId="0" fontId="8" fillId="5" borderId="21" xfId="0" applyFont="1" applyFill="1" applyBorder="1"/>
    <xf numFmtId="44" fontId="8" fillId="5" borderId="0" xfId="0" applyNumberFormat="1" applyFont="1" applyFill="1" applyBorder="1"/>
    <xf numFmtId="0" fontId="8" fillId="5" borderId="22" xfId="0" applyFont="1" applyFill="1" applyBorder="1" applyAlignment="1">
      <alignment horizontal="center"/>
    </xf>
    <xf numFmtId="0" fontId="8" fillId="8" borderId="10" xfId="0" applyFont="1" applyFill="1" applyBorder="1"/>
    <xf numFmtId="0" fontId="8" fillId="0" borderId="10" xfId="0" applyFont="1" applyBorder="1"/>
    <xf numFmtId="0" fontId="3" fillId="0" borderId="10" xfId="0" applyFont="1" applyBorder="1"/>
    <xf numFmtId="0" fontId="3" fillId="0" borderId="10" xfId="0" applyFont="1" applyBorder="1" applyAlignment="1">
      <alignment horizontal="center"/>
    </xf>
    <xf numFmtId="0" fontId="8" fillId="0" borderId="10" xfId="0" applyFont="1" applyFill="1" applyBorder="1"/>
    <xf numFmtId="165" fontId="8" fillId="0" borderId="10" xfId="0" applyNumberFormat="1" applyFont="1" applyBorder="1" applyAlignment="1">
      <alignment horizontal="center"/>
    </xf>
    <xf numFmtId="165" fontId="8" fillId="5" borderId="10" xfId="0" applyNumberFormat="1" applyFont="1" applyFill="1" applyBorder="1" applyAlignment="1">
      <alignment horizontal="center"/>
    </xf>
    <xf numFmtId="165" fontId="8" fillId="5" borderId="0" xfId="0" applyNumberFormat="1" applyFont="1" applyFill="1" applyBorder="1" applyAlignment="1">
      <alignment horizontal="center"/>
    </xf>
    <xf numFmtId="0" fontId="55" fillId="5" borderId="18" xfId="0" applyFont="1" applyFill="1" applyBorder="1" applyAlignment="1">
      <alignment horizontal="center" vertical="center" shrinkToFit="1"/>
    </xf>
    <xf numFmtId="164" fontId="16" fillId="0" borderId="9" xfId="0" applyNumberFormat="1" applyFont="1" applyBorder="1" applyAlignment="1">
      <alignment horizontal="right"/>
    </xf>
    <xf numFmtId="165" fontId="16" fillId="0" borderId="9" xfId="1" applyNumberFormat="1" applyFont="1" applyBorder="1" applyAlignment="1">
      <alignment horizontal="right"/>
    </xf>
    <xf numFmtId="0" fontId="3" fillId="0" borderId="0" xfId="0" applyFont="1" applyProtection="1"/>
    <xf numFmtId="165" fontId="8" fillId="9" borderId="10" xfId="0" applyNumberFormat="1" applyFont="1" applyFill="1" applyBorder="1" applyProtection="1">
      <protection locked="0"/>
    </xf>
    <xf numFmtId="0" fontId="8" fillId="9" borderId="23" xfId="0" applyFont="1" applyFill="1" applyBorder="1" applyAlignment="1" applyProtection="1">
      <alignment horizontal="center"/>
      <protection locked="0"/>
    </xf>
    <xf numFmtId="0" fontId="8" fillId="9" borderId="21" xfId="0" applyFont="1" applyFill="1" applyBorder="1" applyAlignment="1" applyProtection="1">
      <alignment horizontal="center"/>
      <protection locked="0"/>
    </xf>
    <xf numFmtId="6" fontId="8" fillId="9" borderId="21" xfId="0" applyNumberFormat="1" applyFont="1" applyFill="1" applyBorder="1" applyAlignment="1" applyProtection="1">
      <alignment horizontal="center"/>
      <protection locked="0"/>
    </xf>
    <xf numFmtId="49" fontId="8" fillId="9" borderId="24" xfId="0" applyNumberFormat="1" applyFont="1" applyFill="1" applyBorder="1" applyAlignment="1" applyProtection="1">
      <alignment horizontal="center"/>
      <protection locked="0"/>
    </xf>
    <xf numFmtId="44" fontId="8" fillId="9" borderId="21" xfId="1" applyFont="1" applyFill="1" applyBorder="1" applyProtection="1">
      <protection locked="0"/>
    </xf>
    <xf numFmtId="44" fontId="8" fillId="9" borderId="20" xfId="1" applyFont="1" applyFill="1" applyBorder="1" applyProtection="1">
      <protection locked="0"/>
    </xf>
    <xf numFmtId="165" fontId="3" fillId="9" borderId="13" xfId="0" applyNumberFormat="1" applyFont="1" applyFill="1" applyBorder="1" applyProtection="1">
      <protection locked="0"/>
    </xf>
    <xf numFmtId="165" fontId="3" fillId="9" borderId="25" xfId="0" applyNumberFormat="1" applyFont="1" applyFill="1" applyBorder="1" applyProtection="1">
      <protection locked="0"/>
    </xf>
    <xf numFmtId="0" fontId="8" fillId="9" borderId="10" xfId="0" applyFont="1" applyFill="1" applyBorder="1" applyProtection="1">
      <protection locked="0"/>
    </xf>
    <xf numFmtId="0" fontId="16" fillId="5" borderId="0" xfId="0" applyFont="1" applyFill="1"/>
    <xf numFmtId="0" fontId="0" fillId="0" borderId="0" xfId="0" applyFill="1" applyAlignment="1"/>
    <xf numFmtId="0" fontId="12" fillId="0" borderId="0" xfId="0" applyFont="1" applyAlignment="1">
      <alignment horizontal="center"/>
    </xf>
    <xf numFmtId="0" fontId="13" fillId="5" borderId="0" xfId="0" applyFont="1" applyFill="1"/>
    <xf numFmtId="44" fontId="16" fillId="5" borderId="0" xfId="1" applyFont="1" applyFill="1" applyAlignment="1">
      <alignment horizontal="right"/>
    </xf>
    <xf numFmtId="0" fontId="10" fillId="5" borderId="0" xfId="0" applyFont="1" applyFill="1"/>
    <xf numFmtId="0" fontId="10" fillId="5" borderId="0" xfId="0" applyFont="1" applyFill="1" applyBorder="1"/>
    <xf numFmtId="0" fontId="19" fillId="5" borderId="0" xfId="0" applyFont="1" applyFill="1"/>
    <xf numFmtId="0" fontId="8" fillId="5" borderId="26" xfId="0" applyFont="1" applyFill="1" applyBorder="1" applyAlignment="1">
      <alignment vertical="center"/>
    </xf>
    <xf numFmtId="0" fontId="10" fillId="0" borderId="27" xfId="0" applyFont="1" applyBorder="1" applyAlignment="1">
      <alignment horizontal="center"/>
    </xf>
    <xf numFmtId="0" fontId="10" fillId="0" borderId="28" xfId="0" applyFont="1" applyBorder="1" applyAlignment="1">
      <alignment horizontal="center"/>
    </xf>
    <xf numFmtId="2" fontId="10" fillId="0" borderId="29" xfId="0" applyNumberFormat="1" applyFont="1" applyBorder="1" applyAlignment="1">
      <alignment horizontal="center"/>
    </xf>
    <xf numFmtId="2" fontId="10" fillId="0" borderId="10" xfId="0" applyNumberFormat="1" applyFont="1" applyBorder="1" applyAlignment="1">
      <alignment horizontal="center"/>
    </xf>
    <xf numFmtId="2" fontId="10" fillId="0" borderId="28" xfId="0" applyNumberFormat="1" applyFont="1" applyBorder="1" applyAlignment="1">
      <alignment horizontal="center"/>
    </xf>
    <xf numFmtId="0" fontId="10" fillId="0" borderId="29" xfId="0" applyFont="1" applyBorder="1" applyAlignment="1">
      <alignment horizontal="center"/>
    </xf>
    <xf numFmtId="2" fontId="10" fillId="0" borderId="27" xfId="0" applyNumberFormat="1" applyFont="1" applyBorder="1" applyAlignment="1">
      <alignment horizontal="center"/>
    </xf>
    <xf numFmtId="0" fontId="10" fillId="0" borderId="10" xfId="0" applyFont="1" applyBorder="1" applyAlignment="1">
      <alignment horizontal="center"/>
    </xf>
    <xf numFmtId="0" fontId="10" fillId="0" borderId="30" xfId="0" applyFont="1" applyBorder="1" applyAlignment="1">
      <alignment horizontal="center"/>
    </xf>
    <xf numFmtId="2" fontId="10" fillId="5" borderId="29" xfId="0" applyNumberFormat="1" applyFont="1" applyFill="1" applyBorder="1" applyAlignment="1">
      <alignment horizontal="center"/>
    </xf>
    <xf numFmtId="2" fontId="10" fillId="5" borderId="10" xfId="0" applyNumberFormat="1" applyFont="1" applyFill="1" applyBorder="1" applyAlignment="1">
      <alignment horizontal="center"/>
    </xf>
    <xf numFmtId="0" fontId="10" fillId="0" borderId="31" xfId="0" applyFont="1" applyBorder="1" applyAlignment="1">
      <alignment horizontal="center"/>
    </xf>
    <xf numFmtId="2" fontId="10" fillId="0" borderId="19" xfId="0" applyNumberFormat="1" applyFont="1" applyBorder="1" applyAlignment="1">
      <alignment horizontal="center"/>
    </xf>
    <xf numFmtId="2" fontId="10" fillId="0" borderId="30" xfId="0" applyNumberFormat="1" applyFont="1" applyBorder="1" applyAlignment="1">
      <alignment horizontal="center"/>
    </xf>
    <xf numFmtId="2" fontId="10" fillId="5" borderId="32" xfId="0" applyNumberFormat="1" applyFont="1" applyFill="1" applyBorder="1" applyAlignment="1">
      <alignment horizontal="center"/>
    </xf>
    <xf numFmtId="0" fontId="16" fillId="0" borderId="0" xfId="0" applyFont="1" applyProtection="1">
      <protection locked="0"/>
    </xf>
    <xf numFmtId="0" fontId="26" fillId="0" borderId="0" xfId="0" applyFont="1" applyAlignment="1">
      <alignment horizontal="center"/>
    </xf>
    <xf numFmtId="0" fontId="11" fillId="5" borderId="26" xfId="0" applyFont="1" applyFill="1" applyBorder="1" applyAlignment="1">
      <alignment horizontal="center" vertical="center"/>
    </xf>
    <xf numFmtId="0" fontId="8" fillId="0" borderId="10" xfId="0" applyFont="1" applyBorder="1" applyAlignment="1">
      <alignment horizontal="center" shrinkToFit="1"/>
    </xf>
    <xf numFmtId="0" fontId="8" fillId="0" borderId="10" xfId="0" applyFont="1" applyBorder="1" applyAlignment="1">
      <alignment shrinkToFit="1"/>
    </xf>
    <xf numFmtId="0" fontId="8" fillId="9" borderId="10" xfId="0" applyFont="1" applyFill="1" applyBorder="1" applyAlignment="1" applyProtection="1">
      <alignment horizontal="center"/>
      <protection locked="0"/>
    </xf>
    <xf numFmtId="165" fontId="8" fillId="5" borderId="10" xfId="0" applyNumberFormat="1" applyFont="1" applyFill="1" applyBorder="1"/>
    <xf numFmtId="0" fontId="8" fillId="5" borderId="20" xfId="0" applyFont="1" applyFill="1" applyBorder="1"/>
    <xf numFmtId="0" fontId="8" fillId="5" borderId="33" xfId="0" applyFont="1" applyFill="1" applyBorder="1" applyAlignment="1">
      <alignment horizontal="left"/>
    </xf>
    <xf numFmtId="0" fontId="8" fillId="5" borderId="33" xfId="0" applyFont="1" applyFill="1" applyBorder="1"/>
    <xf numFmtId="0" fontId="24" fillId="5" borderId="21" xfId="0" applyFont="1" applyFill="1" applyBorder="1"/>
    <xf numFmtId="0" fontId="8" fillId="9" borderId="21" xfId="0" applyFont="1" applyFill="1" applyBorder="1" applyProtection="1">
      <protection locked="0"/>
    </xf>
    <xf numFmtId="44" fontId="8" fillId="5" borderId="33" xfId="0" applyNumberFormat="1" applyFont="1" applyFill="1" applyBorder="1" applyAlignment="1" applyProtection="1">
      <alignment horizontal="left"/>
    </xf>
    <xf numFmtId="0" fontId="3" fillId="0" borderId="0" xfId="0" applyFont="1" applyFill="1" applyAlignment="1">
      <alignment vertical="center"/>
    </xf>
    <xf numFmtId="0" fontId="3" fillId="0" borderId="0" xfId="0" applyFont="1" applyAlignment="1">
      <alignment vertical="center"/>
    </xf>
    <xf numFmtId="0" fontId="27" fillId="0" borderId="0" xfId="0" applyFont="1" applyAlignment="1">
      <alignment horizontal="right" vertical="center"/>
    </xf>
    <xf numFmtId="0" fontId="3" fillId="0" borderId="0" xfId="0" applyFont="1" applyAlignment="1">
      <alignment horizontal="right"/>
    </xf>
    <xf numFmtId="0" fontId="11" fillId="8" borderId="3" xfId="0" applyFont="1" applyFill="1" applyBorder="1"/>
    <xf numFmtId="0" fontId="16" fillId="0" borderId="0" xfId="0" applyFont="1" applyAlignment="1" applyProtection="1">
      <alignment horizontal="left" vertical="top" wrapText="1"/>
      <protection locked="0"/>
    </xf>
    <xf numFmtId="44" fontId="8" fillId="5" borderId="20" xfId="0" applyNumberFormat="1" applyFont="1" applyFill="1" applyBorder="1" applyProtection="1"/>
    <xf numFmtId="44" fontId="8" fillId="0" borderId="34" xfId="0" applyNumberFormat="1" applyFont="1" applyBorder="1" applyProtection="1"/>
    <xf numFmtId="0" fontId="3" fillId="0" borderId="0" xfId="3"/>
    <xf numFmtId="0" fontId="8" fillId="5" borderId="5" xfId="3" applyFont="1" applyFill="1" applyBorder="1"/>
    <xf numFmtId="0" fontId="8" fillId="5" borderId="2" xfId="3" applyFont="1" applyFill="1" applyBorder="1"/>
    <xf numFmtId="0" fontId="13" fillId="0" borderId="0" xfId="3" applyFont="1" applyAlignment="1">
      <alignment horizontal="right"/>
    </xf>
    <xf numFmtId="0" fontId="13" fillId="0" borderId="0" xfId="3" applyFont="1"/>
    <xf numFmtId="0" fontId="14" fillId="0" borderId="0" xfId="3" applyFont="1" applyAlignment="1">
      <alignment horizontal="right"/>
    </xf>
    <xf numFmtId="0" fontId="8" fillId="5" borderId="35" xfId="0" applyFont="1" applyFill="1" applyBorder="1" applyAlignment="1">
      <alignment horizontal="left"/>
    </xf>
    <xf numFmtId="44" fontId="8" fillId="5" borderId="35" xfId="0" applyNumberFormat="1" applyFont="1" applyFill="1" applyBorder="1"/>
    <xf numFmtId="44" fontId="8" fillId="5" borderId="20" xfId="0" applyNumberFormat="1" applyFont="1" applyFill="1" applyBorder="1" applyAlignment="1" applyProtection="1">
      <alignment horizontal="left"/>
    </xf>
    <xf numFmtId="0" fontId="10" fillId="0" borderId="0" xfId="3" applyFont="1"/>
    <xf numFmtId="0" fontId="10" fillId="0" borderId="0" xfId="3" applyFont="1" applyFill="1"/>
    <xf numFmtId="0" fontId="10" fillId="0" borderId="0" xfId="3" applyFont="1" applyBorder="1"/>
    <xf numFmtId="0" fontId="10" fillId="0" borderId="0" xfId="3" applyFont="1" applyBorder="1" applyAlignment="1">
      <alignment vertical="center"/>
    </xf>
    <xf numFmtId="0" fontId="10" fillId="2" borderId="0" xfId="3" applyFont="1" applyFill="1"/>
    <xf numFmtId="0" fontId="11" fillId="2" borderId="0" xfId="3" applyFont="1" applyFill="1"/>
    <xf numFmtId="0" fontId="11" fillId="0" borderId="0" xfId="3" applyFont="1" applyFill="1"/>
    <xf numFmtId="0" fontId="11" fillId="8" borderId="3" xfId="3" applyFont="1" applyFill="1" applyBorder="1"/>
    <xf numFmtId="0" fontId="11" fillId="5" borderId="3" xfId="3" applyFont="1" applyFill="1" applyBorder="1"/>
    <xf numFmtId="0" fontId="50" fillId="5" borderId="13" xfId="3" applyFont="1" applyFill="1" applyBorder="1"/>
    <xf numFmtId="0" fontId="50" fillId="5" borderId="2" xfId="3" applyFont="1" applyFill="1" applyBorder="1"/>
    <xf numFmtId="0" fontId="11" fillId="5" borderId="2" xfId="3" applyFont="1" applyFill="1" applyBorder="1"/>
    <xf numFmtId="0" fontId="11" fillId="5" borderId="7" xfId="3" applyFont="1" applyFill="1" applyBorder="1"/>
    <xf numFmtId="2" fontId="10" fillId="5" borderId="17" xfId="3" applyNumberFormat="1" applyFont="1" applyFill="1" applyBorder="1" applyAlignment="1">
      <alignment horizontal="center"/>
    </xf>
    <xf numFmtId="0" fontId="10" fillId="0" borderId="8" xfId="3" applyFont="1" applyBorder="1" applyAlignment="1">
      <alignment horizontal="center"/>
    </xf>
    <xf numFmtId="2" fontId="10" fillId="0" borderId="17" xfId="3" applyNumberFormat="1" applyFont="1" applyBorder="1" applyAlignment="1">
      <alignment horizontal="center"/>
    </xf>
    <xf numFmtId="0" fontId="10" fillId="0" borderId="7" xfId="3" applyFont="1" applyBorder="1"/>
    <xf numFmtId="2" fontId="10" fillId="5" borderId="16" xfId="3" applyNumberFormat="1" applyFont="1" applyFill="1" applyBorder="1" applyAlignment="1">
      <alignment horizontal="center"/>
    </xf>
    <xf numFmtId="2" fontId="10" fillId="0" borderId="16" xfId="3" applyNumberFormat="1" applyFont="1" applyBorder="1" applyAlignment="1">
      <alignment horizontal="center"/>
    </xf>
    <xf numFmtId="2" fontId="10" fillId="5" borderId="15" xfId="3" applyNumberFormat="1" applyFont="1" applyFill="1" applyBorder="1" applyAlignment="1">
      <alignment horizontal="center"/>
    </xf>
    <xf numFmtId="0" fontId="10" fillId="0" borderId="6" xfId="3" applyFont="1" applyBorder="1" applyAlignment="1">
      <alignment horizontal="center"/>
    </xf>
    <xf numFmtId="2" fontId="10" fillId="0" borderId="15" xfId="3" applyNumberFormat="1" applyFont="1" applyBorder="1" applyAlignment="1">
      <alignment horizontal="center"/>
    </xf>
    <xf numFmtId="0" fontId="10" fillId="0" borderId="1" xfId="3" applyFont="1" applyBorder="1"/>
    <xf numFmtId="0" fontId="19" fillId="3" borderId="0" xfId="3" applyFont="1" applyFill="1"/>
    <xf numFmtId="0" fontId="19" fillId="0" borderId="0" xfId="3" applyFont="1" applyFill="1"/>
    <xf numFmtId="0" fontId="19" fillId="5" borderId="26" xfId="3" applyFont="1" applyFill="1" applyBorder="1"/>
    <xf numFmtId="0" fontId="10" fillId="4" borderId="0" xfId="3" applyFont="1" applyFill="1" applyBorder="1"/>
    <xf numFmtId="0" fontId="10" fillId="0" borderId="0" xfId="3" applyFont="1" applyFill="1" applyBorder="1"/>
    <xf numFmtId="0" fontId="21" fillId="5" borderId="2" xfId="3" applyFont="1" applyFill="1" applyBorder="1"/>
    <xf numFmtId="0" fontId="10" fillId="0" borderId="5" xfId="3" applyFont="1" applyBorder="1"/>
    <xf numFmtId="0" fontId="10" fillId="4" borderId="0" xfId="3" applyFont="1" applyFill="1"/>
    <xf numFmtId="0" fontId="21" fillId="4" borderId="2" xfId="3" applyFont="1" applyFill="1" applyBorder="1"/>
    <xf numFmtId="0" fontId="10" fillId="0" borderId="2" xfId="3" applyFont="1" applyBorder="1"/>
    <xf numFmtId="0" fontId="21" fillId="4" borderId="4" xfId="3" applyFont="1" applyFill="1" applyBorder="1"/>
    <xf numFmtId="0" fontId="10" fillId="0" borderId="3" xfId="3" applyFont="1" applyBorder="1"/>
    <xf numFmtId="0" fontId="11" fillId="0" borderId="1" xfId="3" applyFont="1" applyBorder="1"/>
    <xf numFmtId="0" fontId="8" fillId="5" borderId="14" xfId="3" applyFont="1" applyFill="1" applyBorder="1" applyAlignment="1">
      <alignment vertical="center"/>
    </xf>
    <xf numFmtId="0" fontId="16" fillId="0" borderId="0" xfId="3" applyFont="1"/>
    <xf numFmtId="0" fontId="16" fillId="0" borderId="0" xfId="3" applyFont="1" applyFill="1" applyBorder="1"/>
    <xf numFmtId="0" fontId="16" fillId="0" borderId="0" xfId="3" applyFont="1" applyBorder="1" applyAlignment="1">
      <alignment horizontal="left" vertical="center" wrapText="1"/>
    </xf>
    <xf numFmtId="0" fontId="18" fillId="0" borderId="0" xfId="3" applyFont="1"/>
    <xf numFmtId="8" fontId="13" fillId="0" borderId="0" xfId="3" applyNumberFormat="1" applyFont="1"/>
    <xf numFmtId="8" fontId="18" fillId="0" borderId="0" xfId="3" applyNumberFormat="1" applyFont="1"/>
    <xf numFmtId="8" fontId="16" fillId="0" borderId="9" xfId="3" applyNumberFormat="1" applyFont="1" applyBorder="1"/>
    <xf numFmtId="8" fontId="16" fillId="0" borderId="0" xfId="3" applyNumberFormat="1" applyFont="1"/>
    <xf numFmtId="165" fontId="4" fillId="0" borderId="10" xfId="3" applyNumberFormat="1" applyFont="1" applyBorder="1"/>
    <xf numFmtId="0" fontId="4" fillId="0" borderId="10" xfId="3" applyFont="1" applyBorder="1" applyAlignment="1">
      <alignment horizontal="center"/>
    </xf>
    <xf numFmtId="0" fontId="3" fillId="0" borderId="0" xfId="3" applyAlignment="1">
      <alignment vertical="center" wrapText="1"/>
    </xf>
    <xf numFmtId="0" fontId="16" fillId="0" borderId="0" xfId="3" applyFont="1" applyAlignment="1">
      <alignment vertical="center" wrapText="1"/>
    </xf>
    <xf numFmtId="0" fontId="5" fillId="0" borderId="19" xfId="3" applyFont="1" applyBorder="1" applyAlignment="1">
      <alignment horizontal="center" vertical="center" wrapText="1"/>
    </xf>
    <xf numFmtId="0" fontId="3" fillId="0" borderId="0" xfId="3" applyAlignment="1">
      <alignment vertical="center"/>
    </xf>
    <xf numFmtId="0" fontId="3" fillId="0" borderId="0" xfId="3" applyAlignment="1">
      <alignment wrapText="1"/>
    </xf>
    <xf numFmtId="0" fontId="16" fillId="0" borderId="0" xfId="3" applyFont="1" applyAlignment="1">
      <alignment wrapText="1"/>
    </xf>
    <xf numFmtId="0" fontId="13" fillId="0" borderId="0" xfId="3" applyFont="1" applyAlignment="1">
      <alignment horizontal="center"/>
    </xf>
    <xf numFmtId="0" fontId="5" fillId="7" borderId="39" xfId="0" applyFont="1" applyFill="1" applyBorder="1" applyAlignment="1">
      <alignment horizontal="center" wrapText="1"/>
    </xf>
    <xf numFmtId="0" fontId="56" fillId="5" borderId="26" xfId="3" applyFont="1" applyFill="1" applyBorder="1" applyAlignment="1">
      <alignment horizontal="center" vertical="center"/>
    </xf>
    <xf numFmtId="2" fontId="10" fillId="0" borderId="29" xfId="3" applyNumberFormat="1" applyFont="1" applyBorder="1" applyAlignment="1">
      <alignment horizontal="center"/>
    </xf>
    <xf numFmtId="0" fontId="10" fillId="0" borderId="27" xfId="3" applyFont="1" applyBorder="1" applyAlignment="1">
      <alignment horizontal="center"/>
    </xf>
    <xf numFmtId="2" fontId="10" fillId="5" borderId="29" xfId="3" applyNumberFormat="1" applyFont="1" applyFill="1" applyBorder="1" applyAlignment="1">
      <alignment horizontal="center"/>
    </xf>
    <xf numFmtId="2" fontId="10" fillId="0" borderId="10" xfId="3" applyNumberFormat="1" applyFont="1" applyBorder="1" applyAlignment="1">
      <alignment horizontal="center"/>
    </xf>
    <xf numFmtId="0" fontId="10" fillId="0" borderId="28" xfId="3" applyFont="1" applyBorder="1" applyAlignment="1">
      <alignment horizontal="center"/>
    </xf>
    <xf numFmtId="2" fontId="10" fillId="5" borderId="10" xfId="3" applyNumberFormat="1" applyFont="1" applyFill="1" applyBorder="1" applyAlignment="1">
      <alignment horizontal="center"/>
    </xf>
    <xf numFmtId="49" fontId="16" fillId="0" borderId="0" xfId="0" applyNumberFormat="1" applyFont="1" applyAlignment="1">
      <alignment horizontal="left" vertical="top" wrapText="1"/>
    </xf>
    <xf numFmtId="14" fontId="13" fillId="5" borderId="0" xfId="0" applyNumberFormat="1" applyFont="1" applyFill="1" applyAlignment="1">
      <alignment horizontal="left"/>
    </xf>
    <xf numFmtId="0" fontId="13" fillId="0" borderId="0" xfId="0" applyFont="1" applyAlignment="1">
      <alignment horizontal="left"/>
    </xf>
    <xf numFmtId="44" fontId="8" fillId="5" borderId="0" xfId="0" applyNumberFormat="1" applyFont="1" applyFill="1" applyBorder="1" applyAlignment="1">
      <alignment horizontal="center"/>
    </xf>
    <xf numFmtId="0" fontId="8" fillId="0" borderId="0" xfId="0" applyFont="1" applyAlignment="1">
      <alignment horizontal="center"/>
    </xf>
    <xf numFmtId="0" fontId="8" fillId="0" borderId="40" xfId="0" applyFont="1" applyBorder="1" applyAlignment="1">
      <alignment horizontal="center"/>
    </xf>
    <xf numFmtId="0" fontId="8" fillId="0" borderId="31" xfId="0" applyFont="1" applyBorder="1" applyAlignment="1">
      <alignment horizontal="center"/>
    </xf>
    <xf numFmtId="0" fontId="0" fillId="0" borderId="41" xfId="0" applyBorder="1"/>
    <xf numFmtId="0" fontId="0" fillId="5" borderId="41" xfId="0" applyFill="1" applyBorder="1"/>
    <xf numFmtId="0" fontId="8" fillId="0" borderId="4" xfId="0" applyFont="1" applyBorder="1" applyAlignment="1">
      <alignment horizontal="center"/>
    </xf>
    <xf numFmtId="0" fontId="8" fillId="9" borderId="5" xfId="0" applyFont="1" applyFill="1" applyBorder="1" applyAlignment="1">
      <alignment horizontal="center"/>
    </xf>
    <xf numFmtId="0" fontId="8" fillId="5" borderId="40" xfId="0" applyFont="1" applyFill="1" applyBorder="1" applyAlignment="1">
      <alignment horizontal="center"/>
    </xf>
    <xf numFmtId="0" fontId="8" fillId="5" borderId="31" xfId="0" applyFont="1" applyFill="1" applyBorder="1" applyAlignment="1">
      <alignment horizontal="center"/>
    </xf>
    <xf numFmtId="0" fontId="8" fillId="5" borderId="40" xfId="1" applyNumberFormat="1" applyFont="1" applyFill="1" applyBorder="1" applyAlignment="1" applyProtection="1">
      <alignment horizontal="center"/>
      <protection locked="0"/>
    </xf>
    <xf numFmtId="0" fontId="8" fillId="5" borderId="31" xfId="1" applyNumberFormat="1" applyFont="1" applyFill="1" applyBorder="1" applyAlignment="1" applyProtection="1">
      <alignment horizontal="center"/>
      <protection locked="0"/>
    </xf>
    <xf numFmtId="0" fontId="8" fillId="5" borderId="2" xfId="0" applyFont="1" applyFill="1" applyBorder="1" applyAlignment="1">
      <alignment horizontal="left"/>
    </xf>
    <xf numFmtId="0" fontId="8" fillId="0" borderId="22" xfId="0" applyFont="1" applyBorder="1" applyAlignment="1">
      <alignment horizontal="center"/>
    </xf>
    <xf numFmtId="0" fontId="8" fillId="9" borderId="20" xfId="0" applyFont="1" applyFill="1" applyBorder="1" applyAlignment="1">
      <alignment horizontal="left"/>
    </xf>
    <xf numFmtId="0" fontId="8" fillId="0" borderId="30" xfId="0" applyFont="1" applyBorder="1" applyAlignment="1">
      <alignment horizontal="center"/>
    </xf>
    <xf numFmtId="0" fontId="8" fillId="5" borderId="21" xfId="3" applyFont="1" applyFill="1" applyBorder="1"/>
    <xf numFmtId="0" fontId="8" fillId="5" borderId="20" xfId="3" applyFont="1" applyFill="1" applyBorder="1"/>
    <xf numFmtId="0" fontId="8" fillId="8" borderId="20" xfId="0" applyFont="1" applyFill="1" applyBorder="1" applyAlignment="1">
      <alignment horizontal="left"/>
    </xf>
    <xf numFmtId="0" fontId="8" fillId="9" borderId="33" xfId="0" applyFont="1" applyFill="1" applyBorder="1" applyAlignment="1">
      <alignment horizontal="left"/>
    </xf>
    <xf numFmtId="0" fontId="8" fillId="9" borderId="34" xfId="0" applyFont="1" applyFill="1" applyBorder="1" applyAlignment="1">
      <alignment horizontal="left"/>
    </xf>
    <xf numFmtId="14" fontId="10" fillId="0" borderId="0" xfId="0" applyNumberFormat="1" applyFont="1" applyBorder="1" applyProtection="1">
      <protection locked="0"/>
    </xf>
    <xf numFmtId="0" fontId="24" fillId="5" borderId="33" xfId="0" applyFont="1" applyFill="1" applyBorder="1" applyAlignment="1">
      <alignment horizontal="left"/>
    </xf>
    <xf numFmtId="0" fontId="0" fillId="5" borderId="17" xfId="0" applyFill="1" applyBorder="1"/>
    <xf numFmtId="0" fontId="8" fillId="5" borderId="7" xfId="0" applyFont="1" applyFill="1" applyBorder="1" applyAlignment="1">
      <alignment horizontal="center"/>
    </xf>
    <xf numFmtId="44" fontId="8" fillId="5" borderId="17" xfId="0" applyNumberFormat="1" applyFont="1" applyFill="1" applyBorder="1" applyAlignment="1">
      <alignment horizontal="center"/>
    </xf>
    <xf numFmtId="44" fontId="8" fillId="5" borderId="37" xfId="0" applyNumberFormat="1" applyFont="1" applyFill="1" applyBorder="1" applyAlignment="1">
      <alignment horizontal="center"/>
    </xf>
    <xf numFmtId="44" fontId="8" fillId="9" borderId="33" xfId="1" applyNumberFormat="1" applyFont="1" applyFill="1" applyBorder="1" applyProtection="1">
      <protection locked="0"/>
    </xf>
    <xf numFmtId="0" fontId="8" fillId="8" borderId="5" xfId="0" applyFont="1" applyFill="1" applyBorder="1" applyAlignment="1">
      <alignment horizontal="left"/>
    </xf>
    <xf numFmtId="49" fontId="8" fillId="9" borderId="33" xfId="0" applyNumberFormat="1" applyFont="1" applyFill="1" applyBorder="1" applyAlignment="1" applyProtection="1">
      <alignment horizontal="center"/>
      <protection locked="0"/>
    </xf>
    <xf numFmtId="9" fontId="8" fillId="9" borderId="33" xfId="0" applyNumberFormat="1" applyFont="1" applyFill="1" applyBorder="1" applyAlignment="1" applyProtection="1">
      <alignment horizontal="center" vertical="center"/>
      <protection locked="0"/>
    </xf>
    <xf numFmtId="44" fontId="8" fillId="0" borderId="20" xfId="0" applyNumberFormat="1" applyFont="1" applyBorder="1" applyProtection="1"/>
    <xf numFmtId="0" fontId="8" fillId="10" borderId="42" xfId="0" applyFont="1" applyFill="1" applyBorder="1" applyAlignment="1">
      <alignment horizontal="left"/>
    </xf>
    <xf numFmtId="0" fontId="8" fillId="10" borderId="2" xfId="0" applyFont="1" applyFill="1" applyBorder="1"/>
    <xf numFmtId="0" fontId="8" fillId="10" borderId="43" xfId="0" applyFont="1" applyFill="1" applyBorder="1"/>
    <xf numFmtId="0" fontId="8" fillId="5" borderId="7" xfId="0" applyFont="1" applyFill="1" applyBorder="1"/>
    <xf numFmtId="0" fontId="8" fillId="5" borderId="4" xfId="0" applyFont="1" applyFill="1" applyBorder="1"/>
    <xf numFmtId="44" fontId="8" fillId="5" borderId="20" xfId="1" applyFont="1" applyFill="1" applyBorder="1" applyProtection="1"/>
    <xf numFmtId="44" fontId="8" fillId="0" borderId="21" xfId="0" applyNumberFormat="1" applyFont="1" applyBorder="1"/>
    <xf numFmtId="44" fontId="8" fillId="8" borderId="20" xfId="0" applyNumberFormat="1" applyFont="1" applyFill="1" applyBorder="1" applyAlignment="1">
      <alignment horizontal="left"/>
    </xf>
    <xf numFmtId="0" fontId="8" fillId="0" borderId="0" xfId="0" applyFont="1" applyAlignment="1">
      <alignment shrinkToFit="1"/>
    </xf>
    <xf numFmtId="49" fontId="16" fillId="0" borderId="0" xfId="0" applyNumberFormat="1" applyFont="1" applyAlignment="1">
      <alignment horizontal="right"/>
    </xf>
    <xf numFmtId="0" fontId="8" fillId="5" borderId="6" xfId="0" applyFont="1" applyFill="1" applyBorder="1" applyAlignment="1">
      <alignment horizontal="center"/>
    </xf>
    <xf numFmtId="0" fontId="8" fillId="5" borderId="6" xfId="0" applyFont="1" applyFill="1" applyBorder="1" applyAlignment="1" applyProtection="1">
      <alignment horizontal="center"/>
      <protection locked="0"/>
    </xf>
    <xf numFmtId="0" fontId="8" fillId="0" borderId="8" xfId="0" applyFont="1" applyBorder="1" applyAlignment="1">
      <alignment horizontal="center"/>
    </xf>
    <xf numFmtId="0" fontId="8" fillId="5" borderId="8" xfId="0" applyFont="1" applyFill="1" applyBorder="1" applyAlignment="1">
      <alignment horizontal="center"/>
    </xf>
    <xf numFmtId="44" fontId="8" fillId="5" borderId="8" xfId="0" applyNumberFormat="1" applyFont="1" applyFill="1" applyBorder="1" applyAlignment="1">
      <alignment horizontal="center"/>
    </xf>
    <xf numFmtId="0" fontId="8" fillId="5" borderId="2" xfId="3" applyFont="1" applyFill="1" applyBorder="1" applyProtection="1"/>
    <xf numFmtId="44" fontId="8" fillId="5" borderId="35" xfId="0" applyNumberFormat="1" applyFont="1" applyFill="1" applyBorder="1" applyProtection="1"/>
    <xf numFmtId="0" fontId="8" fillId="5" borderId="4" xfId="0" applyFont="1" applyFill="1" applyBorder="1" applyAlignment="1" applyProtection="1">
      <alignment horizontal="left"/>
    </xf>
    <xf numFmtId="44" fontId="8" fillId="5" borderId="35" xfId="0" applyNumberFormat="1" applyFont="1" applyFill="1" applyBorder="1" applyAlignment="1" applyProtection="1">
      <alignment horizontal="left"/>
    </xf>
    <xf numFmtId="0" fontId="8" fillId="5" borderId="5" xfId="0" applyFont="1" applyFill="1" applyBorder="1" applyAlignment="1" applyProtection="1">
      <alignment horizontal="left"/>
    </xf>
    <xf numFmtId="0" fontId="8" fillId="11" borderId="5" xfId="0" applyFont="1" applyFill="1" applyBorder="1" applyAlignment="1" applyProtection="1">
      <alignment horizontal="left"/>
    </xf>
    <xf numFmtId="44" fontId="8" fillId="11" borderId="20" xfId="1" applyFont="1" applyFill="1" applyBorder="1" applyProtection="1"/>
    <xf numFmtId="0" fontId="8" fillId="5" borderId="7" xfId="0" applyFont="1" applyFill="1" applyBorder="1" applyAlignment="1" applyProtection="1">
      <alignment horizontal="left"/>
    </xf>
    <xf numFmtId="0" fontId="8" fillId="11" borderId="7" xfId="0" applyFont="1" applyFill="1" applyBorder="1" applyAlignment="1" applyProtection="1">
      <alignment horizontal="left"/>
    </xf>
    <xf numFmtId="44" fontId="8" fillId="11" borderId="21" xfId="0" applyNumberFormat="1" applyFont="1" applyFill="1" applyBorder="1" applyProtection="1"/>
    <xf numFmtId="0" fontId="8" fillId="5" borderId="7" xfId="0" applyFont="1" applyFill="1" applyBorder="1" applyProtection="1"/>
    <xf numFmtId="44" fontId="8" fillId="0" borderId="33" xfId="0" applyNumberFormat="1" applyFont="1" applyBorder="1" applyProtection="1"/>
    <xf numFmtId="0" fontId="24" fillId="5" borderId="33" xfId="3" applyFont="1" applyFill="1" applyBorder="1" applyAlignment="1">
      <alignment horizontal="left"/>
    </xf>
    <xf numFmtId="0" fontId="0" fillId="0" borderId="17" xfId="0" applyBorder="1"/>
    <xf numFmtId="44" fontId="8" fillId="5" borderId="17" xfId="0" applyNumberFormat="1" applyFont="1" applyFill="1" applyBorder="1"/>
    <xf numFmtId="0" fontId="24" fillId="5" borderId="20" xfId="0" applyFont="1" applyFill="1" applyBorder="1"/>
    <xf numFmtId="0" fontId="8" fillId="5" borderId="41" xfId="0" applyFont="1" applyFill="1" applyBorder="1" applyAlignment="1" applyProtection="1">
      <alignment horizontal="center"/>
      <protection locked="0"/>
    </xf>
    <xf numFmtId="0" fontId="8" fillId="5" borderId="7" xfId="0" applyFont="1" applyFill="1" applyBorder="1" applyAlignment="1">
      <alignment horizontal="left"/>
    </xf>
    <xf numFmtId="0" fontId="8" fillId="5" borderId="5" xfId="0" applyFont="1" applyFill="1" applyBorder="1" applyAlignment="1">
      <alignment horizontal="left"/>
    </xf>
    <xf numFmtId="0" fontId="8" fillId="5" borderId="4" xfId="0" applyFont="1" applyFill="1" applyBorder="1" applyAlignment="1">
      <alignment horizontal="left"/>
    </xf>
    <xf numFmtId="0" fontId="24" fillId="5" borderId="2" xfId="3" applyFont="1" applyFill="1" applyBorder="1" applyAlignment="1">
      <alignment horizontal="left"/>
    </xf>
    <xf numFmtId="0" fontId="8" fillId="5" borderId="27" xfId="0" applyFont="1" applyFill="1" applyBorder="1" applyAlignment="1" applyProtection="1">
      <alignment horizontal="center"/>
      <protection locked="0"/>
    </xf>
    <xf numFmtId="0" fontId="8" fillId="0" borderId="28" xfId="0" applyFont="1" applyBorder="1" applyAlignment="1">
      <alignment horizontal="center"/>
    </xf>
    <xf numFmtId="44" fontId="8" fillId="5" borderId="28" xfId="0" applyNumberFormat="1" applyFont="1" applyFill="1" applyBorder="1" applyAlignment="1">
      <alignment horizontal="center"/>
    </xf>
    <xf numFmtId="0" fontId="8" fillId="5" borderId="30" xfId="0" applyFont="1" applyFill="1" applyBorder="1" applyAlignment="1">
      <alignment horizontal="center"/>
    </xf>
    <xf numFmtId="0" fontId="8" fillId="5" borderId="3" xfId="0" applyFont="1" applyFill="1" applyBorder="1" applyAlignment="1" applyProtection="1">
      <alignment horizontal="left"/>
    </xf>
    <xf numFmtId="0" fontId="55" fillId="5" borderId="39" xfId="0" applyFont="1" applyFill="1" applyBorder="1" applyAlignment="1">
      <alignment horizontal="center" vertical="center" shrinkToFit="1"/>
    </xf>
    <xf numFmtId="0" fontId="55" fillId="5" borderId="44" xfId="0" applyFont="1" applyFill="1" applyBorder="1" applyAlignment="1">
      <alignment horizontal="center" vertical="center" shrinkToFit="1"/>
    </xf>
    <xf numFmtId="0" fontId="55" fillId="5" borderId="19" xfId="0" applyFont="1" applyFill="1" applyBorder="1" applyAlignment="1">
      <alignment horizontal="center" vertical="center" shrinkToFit="1"/>
    </xf>
    <xf numFmtId="167" fontId="13" fillId="5" borderId="0" xfId="0" applyNumberFormat="1" applyFont="1" applyFill="1" applyAlignment="1">
      <alignment horizontal="left"/>
    </xf>
    <xf numFmtId="0" fontId="8" fillId="5" borderId="33" xfId="3" applyFont="1" applyFill="1" applyBorder="1"/>
    <xf numFmtId="0" fontId="8" fillId="0" borderId="37" xfId="0" applyFont="1" applyBorder="1" applyAlignment="1">
      <alignment horizontal="center"/>
    </xf>
    <xf numFmtId="0" fontId="8" fillId="0" borderId="7" xfId="0" applyFont="1" applyBorder="1" applyAlignment="1">
      <alignment horizontal="center"/>
    </xf>
    <xf numFmtId="0" fontId="13" fillId="5" borderId="0" xfId="0" applyFont="1" applyFill="1" applyAlignment="1">
      <alignment horizontal="center"/>
    </xf>
    <xf numFmtId="165" fontId="0" fillId="0" borderId="0" xfId="0" applyNumberFormat="1" applyBorder="1" applyAlignment="1">
      <alignment horizontal="center"/>
    </xf>
    <xf numFmtId="165" fontId="8" fillId="0" borderId="0" xfId="0" applyNumberFormat="1" applyFont="1" applyBorder="1" applyAlignment="1">
      <alignment horizontal="right"/>
    </xf>
    <xf numFmtId="165" fontId="8" fillId="0" borderId="0" xfId="0" applyNumberFormat="1" applyFont="1"/>
    <xf numFmtId="165" fontId="8" fillId="5" borderId="13" xfId="1" applyNumberFormat="1" applyFont="1" applyFill="1" applyBorder="1" applyProtection="1">
      <protection locked="0"/>
    </xf>
    <xf numFmtId="165" fontId="8" fillId="5" borderId="13" xfId="0" applyNumberFormat="1" applyFont="1" applyFill="1" applyBorder="1"/>
    <xf numFmtId="165" fontId="8" fillId="0" borderId="13" xfId="0" applyNumberFormat="1" applyFont="1" applyBorder="1"/>
    <xf numFmtId="165" fontId="8" fillId="0" borderId="32" xfId="0" applyNumberFormat="1" applyFont="1" applyBorder="1"/>
    <xf numFmtId="165" fontId="8" fillId="5" borderId="41" xfId="1" applyNumberFormat="1" applyFont="1" applyFill="1" applyBorder="1" applyProtection="1">
      <protection locked="0"/>
    </xf>
    <xf numFmtId="165" fontId="8" fillId="0" borderId="9" xfId="0" applyNumberFormat="1" applyFont="1" applyBorder="1" applyAlignment="1">
      <alignment horizontal="right"/>
    </xf>
    <xf numFmtId="165" fontId="8" fillId="0" borderId="41" xfId="0" applyNumberFormat="1" applyFont="1" applyBorder="1" applyAlignment="1">
      <alignment horizontal="right"/>
    </xf>
    <xf numFmtId="165" fontId="8" fillId="0" borderId="5" xfId="0" applyNumberFormat="1" applyFont="1" applyBorder="1" applyAlignment="1">
      <alignment horizontal="right"/>
    </xf>
    <xf numFmtId="165" fontId="8" fillId="0" borderId="37" xfId="0" applyNumberFormat="1" applyFont="1" applyBorder="1" applyAlignment="1">
      <alignment horizontal="right"/>
    </xf>
    <xf numFmtId="165" fontId="8" fillId="0" borderId="17" xfId="0" applyNumberFormat="1" applyFont="1" applyBorder="1" applyAlignment="1">
      <alignment horizontal="right"/>
    </xf>
    <xf numFmtId="165" fontId="8" fillId="0" borderId="7" xfId="0" applyNumberFormat="1" applyFont="1" applyBorder="1" applyAlignment="1">
      <alignment horizontal="right"/>
    </xf>
    <xf numFmtId="0" fontId="8" fillId="9" borderId="21" xfId="0" applyFont="1" applyFill="1" applyBorder="1" applyAlignment="1">
      <alignment horizontal="left"/>
    </xf>
    <xf numFmtId="0" fontId="8" fillId="0" borderId="1" xfId="0" applyFont="1" applyBorder="1"/>
    <xf numFmtId="0" fontId="8" fillId="0" borderId="45" xfId="0" applyFont="1" applyBorder="1"/>
    <xf numFmtId="0" fontId="8" fillId="0" borderId="46" xfId="0" applyFont="1" applyBorder="1"/>
    <xf numFmtId="0" fontId="8" fillId="0" borderId="47" xfId="0" applyFont="1" applyBorder="1"/>
    <xf numFmtId="165" fontId="8" fillId="5" borderId="0" xfId="1" applyNumberFormat="1" applyFont="1" applyFill="1" applyBorder="1" applyProtection="1">
      <protection locked="0"/>
    </xf>
    <xf numFmtId="0" fontId="7" fillId="0" borderId="0" xfId="0" applyFont="1"/>
    <xf numFmtId="0" fontId="8" fillId="0" borderId="0" xfId="0" applyFont="1" applyFill="1" applyBorder="1" applyAlignment="1">
      <alignment horizontal="center"/>
    </xf>
    <xf numFmtId="0" fontId="8" fillId="8" borderId="14" xfId="0" applyFont="1" applyFill="1" applyBorder="1"/>
    <xf numFmtId="0" fontId="8" fillId="8" borderId="14" xfId="0" applyFont="1" applyFill="1" applyBorder="1" applyAlignment="1">
      <alignment horizontal="left"/>
    </xf>
    <xf numFmtId="0" fontId="8" fillId="5" borderId="49" xfId="0" applyFont="1" applyFill="1" applyBorder="1" applyAlignment="1">
      <alignment horizontal="left"/>
    </xf>
    <xf numFmtId="0" fontId="3" fillId="0" borderId="21" xfId="0" applyFont="1" applyBorder="1"/>
    <xf numFmtId="0" fontId="3" fillId="0" borderId="34" xfId="0" applyFont="1" applyBorder="1"/>
    <xf numFmtId="0" fontId="8" fillId="8" borderId="10" xfId="0" applyFont="1" applyFill="1" applyBorder="1" applyAlignment="1">
      <alignment shrinkToFit="1"/>
    </xf>
    <xf numFmtId="0" fontId="8" fillId="12" borderId="33" xfId="0" applyFont="1" applyFill="1" applyBorder="1" applyAlignment="1">
      <alignment horizontal="left"/>
    </xf>
    <xf numFmtId="0" fontId="8" fillId="12" borderId="20" xfId="0" applyFont="1" applyFill="1" applyBorder="1" applyAlignment="1">
      <alignment horizontal="left"/>
    </xf>
    <xf numFmtId="0" fontId="11" fillId="12" borderId="14" xfId="0" applyFont="1" applyFill="1" applyBorder="1"/>
    <xf numFmtId="0" fontId="11" fillId="12" borderId="14" xfId="3" applyFont="1" applyFill="1" applyBorder="1"/>
    <xf numFmtId="0" fontId="11" fillId="12" borderId="26" xfId="0" applyFont="1" applyFill="1" applyBorder="1"/>
    <xf numFmtId="0" fontId="8" fillId="9" borderId="33" xfId="3" applyFont="1" applyFill="1" applyBorder="1"/>
    <xf numFmtId="0" fontId="8" fillId="0" borderId="0" xfId="3" applyFont="1"/>
    <xf numFmtId="0" fontId="8" fillId="0" borderId="0" xfId="3" applyFont="1" applyFill="1"/>
    <xf numFmtId="0" fontId="8" fillId="0" borderId="0" xfId="0" applyFont="1" applyFill="1"/>
    <xf numFmtId="0" fontId="0" fillId="0" borderId="22" xfId="0" applyBorder="1"/>
    <xf numFmtId="0" fontId="0" fillId="0" borderId="30" xfId="0" applyBorder="1"/>
    <xf numFmtId="0" fontId="0" fillId="0" borderId="18" xfId="0" applyBorder="1"/>
    <xf numFmtId="0" fontId="0" fillId="0" borderId="19" xfId="0" applyBorder="1"/>
    <xf numFmtId="0" fontId="0" fillId="0" borderId="10" xfId="0" applyBorder="1"/>
    <xf numFmtId="165" fontId="0" fillId="0" borderId="50" xfId="0" applyNumberFormat="1" applyBorder="1"/>
    <xf numFmtId="165" fontId="0" fillId="0" borderId="30" xfId="0" applyNumberFormat="1" applyBorder="1"/>
    <xf numFmtId="165" fontId="0" fillId="0" borderId="28" xfId="0" applyNumberFormat="1" applyBorder="1"/>
    <xf numFmtId="165" fontId="8" fillId="0" borderId="28" xfId="0" applyNumberFormat="1" applyFont="1" applyBorder="1"/>
    <xf numFmtId="0" fontId="9" fillId="9" borderId="10" xfId="0" applyFont="1" applyFill="1" applyBorder="1"/>
    <xf numFmtId="0" fontId="9" fillId="0" borderId="39" xfId="0" applyFont="1" applyBorder="1"/>
    <xf numFmtId="0" fontId="9" fillId="0" borderId="18" xfId="0" applyFont="1" applyBorder="1"/>
    <xf numFmtId="0" fontId="9" fillId="0" borderId="19" xfId="0" applyFont="1" applyBorder="1"/>
    <xf numFmtId="0" fontId="38" fillId="0" borderId="0" xfId="2" applyFont="1" applyAlignment="1" applyProtection="1">
      <alignment horizontal="right"/>
    </xf>
    <xf numFmtId="0" fontId="8" fillId="0" borderId="0" xfId="0" applyFont="1" applyAlignment="1" applyProtection="1">
      <alignment horizontal="center"/>
    </xf>
    <xf numFmtId="0" fontId="3" fillId="0" borderId="10" xfId="0" applyFont="1" applyBorder="1" applyAlignment="1" applyProtection="1">
      <alignment horizontal="center"/>
    </xf>
    <xf numFmtId="0" fontId="3" fillId="0" borderId="50" xfId="0" applyFont="1" applyBorder="1" applyAlignment="1" applyProtection="1">
      <alignment horizontal="center"/>
    </xf>
    <xf numFmtId="0" fontId="3" fillId="0" borderId="28" xfId="0" applyFont="1" applyBorder="1" applyAlignment="1" applyProtection="1">
      <alignment horizontal="center"/>
    </xf>
    <xf numFmtId="0" fontId="8" fillId="0" borderId="0" xfId="0" applyFont="1" applyBorder="1" applyProtection="1"/>
    <xf numFmtId="0" fontId="8" fillId="0" borderId="0" xfId="0" applyFont="1" applyAlignment="1" applyProtection="1">
      <protection locked="0"/>
    </xf>
    <xf numFmtId="0" fontId="8" fillId="0" borderId="0" xfId="0" applyFont="1" applyBorder="1" applyProtection="1">
      <protection locked="0"/>
    </xf>
    <xf numFmtId="0" fontId="57" fillId="0" borderId="0" xfId="0" applyFont="1" applyAlignment="1" applyProtection="1">
      <protection locked="0"/>
    </xf>
    <xf numFmtId="0" fontId="3" fillId="0" borderId="44" xfId="0" applyFont="1" applyBorder="1" applyProtection="1"/>
    <xf numFmtId="0" fontId="3" fillId="0" borderId="0" xfId="0" applyFont="1" applyBorder="1" applyProtection="1"/>
    <xf numFmtId="0" fontId="36" fillId="0" borderId="0" xfId="0" applyFont="1" applyProtection="1"/>
    <xf numFmtId="0" fontId="16" fillId="0" borderId="0" xfId="0" applyFont="1" applyProtection="1"/>
    <xf numFmtId="0" fontId="14" fillId="0" borderId="0" xfId="3" applyFont="1" applyAlignment="1" applyProtection="1">
      <alignment horizontal="right"/>
    </xf>
    <xf numFmtId="0" fontId="13" fillId="0" borderId="0" xfId="3" applyFont="1" applyAlignment="1" applyProtection="1">
      <alignment horizontal="right"/>
    </xf>
    <xf numFmtId="0" fontId="13" fillId="0" borderId="0" xfId="0" applyFont="1" applyProtection="1"/>
    <xf numFmtId="0" fontId="37" fillId="0" borderId="0" xfId="0" applyFont="1" applyProtection="1"/>
    <xf numFmtId="0" fontId="3" fillId="0" borderId="0" xfId="0" applyFont="1" applyAlignment="1" applyProtection="1">
      <alignment horizontal="center"/>
    </xf>
    <xf numFmtId="0" fontId="40" fillId="13" borderId="51" xfId="0" applyFont="1" applyFill="1" applyBorder="1" applyAlignment="1" applyProtection="1"/>
    <xf numFmtId="0" fontId="3" fillId="13" borderId="37" xfId="0" applyFont="1" applyFill="1" applyBorder="1" applyProtection="1"/>
    <xf numFmtId="0" fontId="39" fillId="13" borderId="28" xfId="0" applyFont="1" applyFill="1" applyBorder="1" applyAlignment="1" applyProtection="1"/>
    <xf numFmtId="0" fontId="3" fillId="14" borderId="39" xfId="0" applyFont="1" applyFill="1" applyBorder="1" applyAlignment="1" applyProtection="1">
      <alignment horizontal="center"/>
    </xf>
    <xf numFmtId="0" fontId="3" fillId="14" borderId="18" xfId="0" applyFont="1" applyFill="1" applyBorder="1" applyAlignment="1" applyProtection="1">
      <alignment horizontal="center"/>
    </xf>
    <xf numFmtId="167" fontId="8" fillId="14" borderId="44" xfId="0" applyNumberFormat="1" applyFont="1" applyFill="1" applyBorder="1" applyAlignment="1" applyProtection="1"/>
    <xf numFmtId="0" fontId="3" fillId="14" borderId="18" xfId="0" applyFont="1" applyFill="1" applyBorder="1" applyAlignment="1" applyProtection="1">
      <alignment horizontal="center" vertical="center" wrapText="1"/>
    </xf>
    <xf numFmtId="0" fontId="8" fillId="14" borderId="30" xfId="0" applyFont="1" applyFill="1" applyBorder="1" applyAlignment="1" applyProtection="1">
      <alignment horizontal="center"/>
    </xf>
    <xf numFmtId="0" fontId="3" fillId="14" borderId="0" xfId="0" applyFont="1" applyFill="1" applyProtection="1"/>
    <xf numFmtId="0" fontId="3" fillId="14" borderId="19" xfId="0" applyFont="1" applyFill="1" applyBorder="1" applyAlignment="1" applyProtection="1">
      <alignment horizontal="center"/>
    </xf>
    <xf numFmtId="0" fontId="40" fillId="13" borderId="18" xfId="0" applyFont="1" applyFill="1" applyBorder="1" applyAlignment="1" applyProtection="1">
      <alignment horizontal="center" wrapText="1"/>
    </xf>
    <xf numFmtId="0" fontId="3" fillId="0" borderId="10"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168" fontId="3" fillId="0" borderId="10" xfId="0" applyNumberFormat="1" applyFont="1" applyBorder="1" applyAlignment="1" applyProtection="1">
      <alignment horizontal="center" shrinkToFit="1"/>
      <protection locked="0"/>
    </xf>
    <xf numFmtId="168" fontId="3" fillId="0" borderId="10" xfId="1" applyNumberFormat="1" applyFont="1" applyBorder="1" applyAlignment="1" applyProtection="1">
      <alignment horizontal="center" shrinkToFit="1"/>
      <protection locked="0"/>
    </xf>
    <xf numFmtId="0" fontId="3" fillId="0" borderId="0" xfId="0" applyFont="1" applyAlignment="1">
      <alignment horizontal="center"/>
    </xf>
    <xf numFmtId="0" fontId="10" fillId="4" borderId="4" xfId="0" applyFont="1" applyFill="1" applyBorder="1" applyAlignment="1">
      <alignment horizontal="center" shrinkToFit="1"/>
    </xf>
    <xf numFmtId="0" fontId="10" fillId="4" borderId="52" xfId="0" applyFont="1" applyFill="1" applyBorder="1" applyAlignment="1">
      <alignment horizontal="center" shrinkToFit="1"/>
    </xf>
    <xf numFmtId="0" fontId="10" fillId="4" borderId="42" xfId="0" applyFont="1" applyFill="1" applyBorder="1" applyAlignment="1">
      <alignment horizontal="center" shrinkToFit="1"/>
    </xf>
    <xf numFmtId="0" fontId="10" fillId="4" borderId="54" xfId="0" applyFont="1" applyFill="1" applyBorder="1" applyAlignment="1">
      <alignment horizontal="center" shrinkToFit="1"/>
    </xf>
    <xf numFmtId="0" fontId="8" fillId="0" borderId="51" xfId="0" applyFont="1" applyBorder="1" applyAlignment="1"/>
    <xf numFmtId="0" fontId="8" fillId="0" borderId="37" xfId="0" applyFont="1" applyBorder="1" applyAlignment="1"/>
    <xf numFmtId="0" fontId="8" fillId="0" borderId="28" xfId="0" applyFont="1" applyBorder="1" applyAlignment="1"/>
    <xf numFmtId="0" fontId="8" fillId="0" borderId="10" xfId="0" applyFont="1" applyFill="1" applyBorder="1" applyAlignment="1">
      <alignment horizontal="center"/>
    </xf>
    <xf numFmtId="0" fontId="8" fillId="8" borderId="19" xfId="0" applyFont="1" applyFill="1" applyBorder="1"/>
    <xf numFmtId="0" fontId="8" fillId="0" borderId="19" xfId="0" applyFont="1" applyBorder="1" applyAlignment="1">
      <alignment horizontal="center"/>
    </xf>
    <xf numFmtId="0" fontId="8" fillId="0" borderId="19" xfId="0" applyFont="1" applyFill="1" applyBorder="1" applyAlignment="1">
      <alignment horizontal="center"/>
    </xf>
    <xf numFmtId="0" fontId="3" fillId="0" borderId="28" xfId="0" applyFont="1" applyBorder="1"/>
    <xf numFmtId="0" fontId="3" fillId="0" borderId="37" xfId="0" applyFont="1" applyBorder="1" applyAlignment="1">
      <alignment horizontal="center"/>
    </xf>
    <xf numFmtId="2" fontId="10" fillId="5" borderId="55" xfId="0" applyNumberFormat="1" applyFont="1" applyFill="1" applyBorder="1" applyAlignment="1">
      <alignment horizontal="center"/>
    </xf>
    <xf numFmtId="2" fontId="10" fillId="5" borderId="51" xfId="0" applyNumberFormat="1" applyFont="1" applyFill="1" applyBorder="1" applyAlignment="1">
      <alignment horizontal="center"/>
    </xf>
    <xf numFmtId="2" fontId="10" fillId="5" borderId="37" xfId="0" applyNumberFormat="1" applyFont="1" applyFill="1" applyBorder="1" applyAlignment="1">
      <alignment horizontal="center"/>
    </xf>
    <xf numFmtId="0" fontId="10" fillId="0" borderId="19" xfId="0" applyFont="1" applyBorder="1" applyAlignment="1">
      <alignment horizontal="center"/>
    </xf>
    <xf numFmtId="0" fontId="10" fillId="5" borderId="19" xfId="0" applyFont="1" applyFill="1" applyBorder="1" applyAlignment="1">
      <alignment horizontal="center"/>
    </xf>
    <xf numFmtId="0" fontId="10" fillId="5" borderId="10" xfId="0" applyFont="1" applyFill="1" applyBorder="1" applyAlignment="1">
      <alignment horizontal="center"/>
    </xf>
    <xf numFmtId="0" fontId="10" fillId="0" borderId="10" xfId="0" applyFont="1" applyFill="1" applyBorder="1" applyAlignment="1">
      <alignment horizontal="center"/>
    </xf>
    <xf numFmtId="2" fontId="10" fillId="0" borderId="15" xfId="0" applyNumberFormat="1" applyFont="1" applyBorder="1" applyAlignment="1">
      <alignment horizontal="center"/>
    </xf>
    <xf numFmtId="2" fontId="10" fillId="0" borderId="16" xfId="0" applyNumberFormat="1" applyFont="1" applyBorder="1" applyAlignment="1">
      <alignment horizontal="center"/>
    </xf>
    <xf numFmtId="0" fontId="8" fillId="5" borderId="0" xfId="0" applyFont="1" applyFill="1"/>
    <xf numFmtId="0" fontId="50" fillId="5" borderId="0" xfId="0" applyFont="1" applyFill="1" applyBorder="1"/>
    <xf numFmtId="0" fontId="4" fillId="0" borderId="0" xfId="0" applyFont="1" applyBorder="1" applyAlignment="1">
      <alignment horizontal="left"/>
    </xf>
    <xf numFmtId="0" fontId="4" fillId="0" borderId="0" xfId="0" applyFont="1" applyBorder="1" applyAlignment="1">
      <alignment horizontal="center"/>
    </xf>
    <xf numFmtId="165" fontId="4" fillId="0" borderId="0" xfId="0" applyNumberFormat="1" applyFont="1" applyBorder="1"/>
    <xf numFmtId="0" fontId="10" fillId="0" borderId="29" xfId="0" applyFont="1" applyFill="1" applyBorder="1" applyAlignment="1">
      <alignment horizontal="center"/>
    </xf>
    <xf numFmtId="0" fontId="4" fillId="0" borderId="0" xfId="0" applyFont="1" applyAlignment="1">
      <alignment vertical="center"/>
    </xf>
    <xf numFmtId="0" fontId="4" fillId="0" borderId="0" xfId="0" applyFont="1"/>
    <xf numFmtId="0" fontId="8" fillId="0" borderId="19" xfId="0" applyFont="1" applyBorder="1" applyAlignment="1">
      <alignment horizontal="center" vertical="center" wrapText="1"/>
    </xf>
    <xf numFmtId="0" fontId="3" fillId="0" borderId="0" xfId="0" applyFont="1" applyAlignment="1">
      <alignment wrapText="1"/>
    </xf>
    <xf numFmtId="165" fontId="3" fillId="0" borderId="10" xfId="0" applyNumberFormat="1" applyFont="1" applyBorder="1"/>
    <xf numFmtId="0" fontId="3" fillId="0" borderId="0" xfId="0" applyFont="1" applyAlignment="1">
      <alignment vertical="center" wrapText="1"/>
    </xf>
    <xf numFmtId="0" fontId="24" fillId="0" borderId="0" xfId="0" applyFont="1"/>
    <xf numFmtId="8" fontId="3" fillId="0" borderId="0" xfId="0" applyNumberFormat="1" applyFont="1" applyAlignment="1">
      <alignment horizontal="right"/>
    </xf>
    <xf numFmtId="8" fontId="3" fillId="0" borderId="0" xfId="0" applyNumberFormat="1" applyFont="1"/>
    <xf numFmtId="8" fontId="3" fillId="0" borderId="9" xfId="0" applyNumberFormat="1" applyFont="1" applyBorder="1"/>
    <xf numFmtId="8" fontId="8" fillId="0" borderId="0" xfId="0" applyNumberFormat="1" applyFont="1"/>
    <xf numFmtId="165" fontId="8" fillId="0" borderId="41" xfId="0" applyNumberFormat="1" applyFont="1" applyBorder="1"/>
    <xf numFmtId="0" fontId="8" fillId="5" borderId="9" xfId="0" applyFont="1" applyFill="1" applyBorder="1" applyAlignment="1" applyProtection="1">
      <alignment horizontal="center"/>
      <protection locked="0"/>
    </xf>
    <xf numFmtId="44" fontId="8" fillId="5" borderId="37" xfId="0" applyNumberFormat="1" applyFont="1" applyFill="1" applyBorder="1"/>
    <xf numFmtId="0" fontId="0" fillId="9" borderId="9" xfId="0" applyFill="1" applyBorder="1" applyAlignment="1" applyProtection="1">
      <alignment horizontal="center"/>
      <protection locked="0"/>
    </xf>
    <xf numFmtId="0" fontId="8" fillId="5" borderId="10" xfId="0" applyFont="1" applyFill="1" applyBorder="1" applyAlignment="1" applyProtection="1">
      <alignment horizontal="center" shrinkToFit="1"/>
    </xf>
    <xf numFmtId="165" fontId="8" fillId="5" borderId="37" xfId="0" applyNumberFormat="1" applyFont="1" applyFill="1" applyBorder="1" applyAlignment="1" applyProtection="1">
      <alignment horizontal="center" shrinkToFit="1"/>
    </xf>
    <xf numFmtId="165" fontId="8" fillId="5" borderId="10" xfId="0" applyNumberFormat="1" applyFont="1" applyFill="1" applyBorder="1" applyAlignment="1" applyProtection="1">
      <alignment horizontal="center" shrinkToFit="1"/>
    </xf>
    <xf numFmtId="0" fontId="3" fillId="5" borderId="0" xfId="0" applyFont="1" applyFill="1" applyProtection="1"/>
    <xf numFmtId="9" fontId="3" fillId="5" borderId="0" xfId="0" applyNumberFormat="1" applyFont="1" applyFill="1" applyBorder="1" applyAlignment="1" applyProtection="1">
      <alignment horizontal="center"/>
      <protection locked="0"/>
    </xf>
    <xf numFmtId="0" fontId="3" fillId="5" borderId="0" xfId="0" applyNumberFormat="1" applyFont="1" applyFill="1" applyBorder="1" applyAlignment="1" applyProtection="1">
      <alignment horizontal="center"/>
      <protection locked="0"/>
    </xf>
    <xf numFmtId="0" fontId="3" fillId="0" borderId="51" xfId="0" applyFont="1" applyBorder="1" applyProtection="1"/>
    <xf numFmtId="0" fontId="3" fillId="0" borderId="37" xfId="0" applyFont="1" applyBorder="1" applyProtection="1"/>
    <xf numFmtId="0" fontId="3" fillId="0" borderId="28" xfId="0" applyFont="1" applyBorder="1" applyProtection="1"/>
    <xf numFmtId="0" fontId="0" fillId="5" borderId="0" xfId="0" applyFill="1" applyProtection="1"/>
    <xf numFmtId="0" fontId="8" fillId="0" borderId="0" xfId="0" applyFont="1" applyBorder="1" applyAlignment="1" applyProtection="1">
      <alignment horizontal="right"/>
    </xf>
    <xf numFmtId="14" fontId="8" fillId="9" borderId="9" xfId="0" applyNumberFormat="1" applyFont="1" applyFill="1" applyBorder="1" applyAlignment="1" applyProtection="1">
      <alignment horizontal="center"/>
      <protection locked="0"/>
    </xf>
    <xf numFmtId="0" fontId="7" fillId="5" borderId="10" xfId="0" applyFont="1" applyFill="1" applyBorder="1" applyAlignment="1" applyProtection="1">
      <alignment horizontal="center" shrinkToFit="1"/>
    </xf>
    <xf numFmtId="165" fontId="7" fillId="5" borderId="37" xfId="0" applyNumberFormat="1" applyFont="1" applyFill="1" applyBorder="1" applyAlignment="1" applyProtection="1">
      <alignment horizontal="center" shrinkToFit="1"/>
    </xf>
    <xf numFmtId="2" fontId="7" fillId="5" borderId="10" xfId="0" applyNumberFormat="1" applyFont="1" applyFill="1" applyBorder="1" applyAlignment="1" applyProtection="1">
      <alignment horizontal="center" shrinkToFit="1"/>
    </xf>
    <xf numFmtId="0" fontId="0" fillId="0" borderId="50" xfId="0" applyBorder="1"/>
    <xf numFmtId="0" fontId="0" fillId="0" borderId="28" xfId="0" applyBorder="1"/>
    <xf numFmtId="0" fontId="8" fillId="9" borderId="54" xfId="0" applyFont="1" applyFill="1" applyBorder="1" applyAlignment="1" applyProtection="1">
      <alignment horizontal="center"/>
      <protection locked="0"/>
    </xf>
    <xf numFmtId="0" fontId="8" fillId="9" borderId="13" xfId="0" applyFont="1" applyFill="1" applyBorder="1" applyAlignment="1" applyProtection="1">
      <alignment horizontal="center"/>
      <protection locked="0"/>
    </xf>
    <xf numFmtId="6" fontId="8" fillId="9" borderId="13" xfId="0" applyNumberFormat="1" applyFont="1" applyFill="1" applyBorder="1" applyAlignment="1" applyProtection="1">
      <alignment horizontal="center"/>
      <protection locked="0"/>
    </xf>
    <xf numFmtId="49" fontId="8" fillId="9" borderId="56" xfId="0" applyNumberFormat="1" applyFont="1" applyFill="1" applyBorder="1" applyAlignment="1" applyProtection="1">
      <alignment horizontal="center"/>
      <protection locked="0"/>
    </xf>
    <xf numFmtId="44" fontId="8" fillId="9" borderId="13" xfId="1" applyFont="1" applyFill="1" applyBorder="1" applyProtection="1">
      <protection locked="0"/>
    </xf>
    <xf numFmtId="44" fontId="8" fillId="9" borderId="41" xfId="1" applyFont="1" applyFill="1" applyBorder="1" applyProtection="1">
      <protection locked="0"/>
    </xf>
    <xf numFmtId="44" fontId="8" fillId="5" borderId="52" xfId="0" applyNumberFormat="1" applyFont="1" applyFill="1" applyBorder="1"/>
    <xf numFmtId="44" fontId="8" fillId="5" borderId="41" xfId="0" applyNumberFormat="1" applyFont="1" applyFill="1" applyBorder="1"/>
    <xf numFmtId="44" fontId="8" fillId="5" borderId="52" xfId="0" applyNumberFormat="1" applyFont="1" applyFill="1" applyBorder="1" applyProtection="1"/>
    <xf numFmtId="44" fontId="8" fillId="5" borderId="41" xfId="0" applyNumberFormat="1" applyFont="1" applyFill="1" applyBorder="1" applyProtection="1"/>
    <xf numFmtId="44" fontId="8" fillId="5" borderId="52" xfId="0" applyNumberFormat="1" applyFont="1" applyFill="1" applyBorder="1" applyAlignment="1" applyProtection="1">
      <alignment horizontal="left"/>
    </xf>
    <xf numFmtId="44" fontId="8" fillId="5" borderId="41" xfId="0" applyNumberFormat="1" applyFont="1" applyFill="1" applyBorder="1" applyAlignment="1" applyProtection="1">
      <alignment horizontal="left"/>
    </xf>
    <xf numFmtId="0" fontId="8" fillId="9" borderId="13" xfId="0" applyFont="1" applyFill="1" applyBorder="1" applyProtection="1">
      <protection locked="0"/>
    </xf>
    <xf numFmtId="44" fontId="8" fillId="5" borderId="41" xfId="1" applyFont="1" applyFill="1" applyBorder="1" applyProtection="1"/>
    <xf numFmtId="44" fontId="8" fillId="0" borderId="13" xfId="0" applyNumberFormat="1" applyFont="1" applyBorder="1"/>
    <xf numFmtId="44" fontId="8" fillId="8" borderId="41" xfId="0" applyNumberFormat="1" applyFont="1" applyFill="1" applyBorder="1" applyAlignment="1">
      <alignment horizontal="left"/>
    </xf>
    <xf numFmtId="49" fontId="8" fillId="9" borderId="17" xfId="0" applyNumberFormat="1" applyFont="1" applyFill="1" applyBorder="1" applyAlignment="1" applyProtection="1">
      <alignment horizontal="center"/>
      <protection locked="0"/>
    </xf>
    <xf numFmtId="9" fontId="8" fillId="9" borderId="17" xfId="0" applyNumberFormat="1" applyFont="1" applyFill="1" applyBorder="1" applyAlignment="1" applyProtection="1">
      <alignment horizontal="center" vertical="center"/>
      <protection locked="0"/>
    </xf>
    <xf numFmtId="44" fontId="8" fillId="11" borderId="41" xfId="1" applyFont="1" applyFill="1" applyBorder="1" applyProtection="1"/>
    <xf numFmtId="44" fontId="8" fillId="5" borderId="17" xfId="0" applyNumberFormat="1" applyFont="1" applyFill="1" applyBorder="1" applyAlignment="1" applyProtection="1">
      <alignment horizontal="left"/>
    </xf>
    <xf numFmtId="44" fontId="8" fillId="11" borderId="13" xfId="0" applyNumberFormat="1" applyFont="1" applyFill="1" applyBorder="1" applyProtection="1"/>
    <xf numFmtId="44" fontId="8" fillId="9" borderId="17" xfId="1" applyNumberFormat="1" applyFont="1" applyFill="1" applyBorder="1" applyProtection="1">
      <protection locked="0"/>
    </xf>
    <xf numFmtId="44" fontId="8" fillId="0" borderId="17" xfId="0" applyNumberFormat="1" applyFont="1" applyBorder="1" applyProtection="1"/>
    <xf numFmtId="44" fontId="8" fillId="0" borderId="41" xfId="0" applyNumberFormat="1" applyFont="1" applyBorder="1" applyProtection="1"/>
    <xf numFmtId="44" fontId="8" fillId="0" borderId="25" xfId="0" applyNumberFormat="1" applyFont="1" applyBorder="1" applyProtection="1"/>
    <xf numFmtId="0" fontId="11" fillId="5" borderId="97" xfId="0" applyFont="1" applyFill="1" applyBorder="1" applyAlignment="1" applyProtection="1">
      <alignment horizontal="center" shrinkToFit="1"/>
    </xf>
    <xf numFmtId="0" fontId="8" fillId="5" borderId="7" xfId="3" applyFont="1" applyFill="1" applyBorder="1"/>
    <xf numFmtId="0" fontId="8" fillId="5" borderId="5" xfId="3" applyFont="1" applyFill="1" applyBorder="1" applyProtection="1"/>
    <xf numFmtId="44" fontId="8" fillId="5" borderId="98" xfId="0" applyNumberFormat="1" applyFont="1" applyFill="1" applyBorder="1"/>
    <xf numFmtId="44" fontId="8" fillId="5" borderId="99" xfId="0" applyNumberFormat="1" applyFont="1" applyFill="1" applyBorder="1"/>
    <xf numFmtId="44" fontId="8" fillId="5" borderId="100" xfId="0" applyNumberFormat="1" applyFont="1" applyFill="1" applyBorder="1"/>
    <xf numFmtId="44" fontId="8" fillId="5" borderId="101" xfId="0" applyNumberFormat="1" applyFont="1" applyFill="1" applyBorder="1"/>
    <xf numFmtId="44" fontId="8" fillId="5" borderId="98" xfId="0" applyNumberFormat="1" applyFont="1" applyFill="1" applyBorder="1" applyProtection="1"/>
    <xf numFmtId="44" fontId="8" fillId="5" borderId="99" xfId="0" applyNumberFormat="1" applyFont="1" applyFill="1" applyBorder="1" applyProtection="1"/>
    <xf numFmtId="44" fontId="8" fillId="5" borderId="100" xfId="0" applyNumberFormat="1" applyFont="1" applyFill="1" applyBorder="1" applyProtection="1"/>
    <xf numFmtId="44" fontId="8" fillId="5" borderId="101" xfId="0" applyNumberFormat="1" applyFont="1" applyFill="1" applyBorder="1" applyProtection="1"/>
    <xf numFmtId="44" fontId="8" fillId="5" borderId="98" xfId="0" applyNumberFormat="1" applyFont="1" applyFill="1" applyBorder="1" applyAlignment="1" applyProtection="1">
      <alignment horizontal="left"/>
    </xf>
    <xf numFmtId="44" fontId="8" fillId="5" borderId="99" xfId="0" applyNumberFormat="1" applyFont="1" applyFill="1" applyBorder="1" applyAlignment="1" applyProtection="1">
      <alignment horizontal="left"/>
    </xf>
    <xf numFmtId="44" fontId="8" fillId="5" borderId="100" xfId="0" applyNumberFormat="1" applyFont="1" applyFill="1" applyBorder="1" applyAlignment="1" applyProtection="1">
      <alignment horizontal="left"/>
    </xf>
    <xf numFmtId="44" fontId="8" fillId="5" borderId="101" xfId="0" applyNumberFormat="1" applyFont="1" applyFill="1" applyBorder="1" applyAlignment="1" applyProtection="1">
      <alignment horizontal="left"/>
    </xf>
    <xf numFmtId="0" fontId="8" fillId="9" borderId="102" xfId="0" applyFont="1" applyFill="1" applyBorder="1" applyProtection="1">
      <protection locked="0"/>
    </xf>
    <xf numFmtId="0" fontId="8" fillId="9" borderId="103" xfId="0" applyFont="1" applyFill="1" applyBorder="1" applyProtection="1">
      <protection locked="0"/>
    </xf>
    <xf numFmtId="44" fontId="8" fillId="5" borderId="100" xfId="1" applyFont="1" applyFill="1" applyBorder="1" applyProtection="1"/>
    <xf numFmtId="44" fontId="8" fillId="5" borderId="101" xfId="1" applyFont="1" applyFill="1" applyBorder="1" applyProtection="1"/>
    <xf numFmtId="44" fontId="8" fillId="0" borderId="102" xfId="0" applyNumberFormat="1" applyFont="1" applyBorder="1"/>
    <xf numFmtId="44" fontId="8" fillId="0" borderId="103" xfId="0" applyNumberFormat="1" applyFont="1" applyBorder="1"/>
    <xf numFmtId="44" fontId="8" fillId="8" borderId="100" xfId="0" applyNumberFormat="1" applyFont="1" applyFill="1" applyBorder="1" applyAlignment="1">
      <alignment horizontal="left"/>
    </xf>
    <xf numFmtId="44" fontId="8" fillId="8" borderId="101" xfId="0" applyNumberFormat="1" applyFont="1" applyFill="1" applyBorder="1" applyAlignment="1">
      <alignment horizontal="left"/>
    </xf>
    <xf numFmtId="49" fontId="8" fillId="9" borderId="104" xfId="0" applyNumberFormat="1" applyFont="1" applyFill="1" applyBorder="1" applyAlignment="1" applyProtection="1">
      <alignment horizontal="center"/>
      <protection locked="0"/>
    </xf>
    <xf numFmtId="44" fontId="8" fillId="11" borderId="100" xfId="1" applyFont="1" applyFill="1" applyBorder="1" applyProtection="1"/>
    <xf numFmtId="44" fontId="8" fillId="11" borderId="101" xfId="1" applyFont="1" applyFill="1" applyBorder="1" applyProtection="1"/>
    <xf numFmtId="44" fontId="8" fillId="5" borderId="105" xfId="0" applyNumberFormat="1" applyFont="1" applyFill="1" applyBorder="1" applyAlignment="1" applyProtection="1">
      <alignment horizontal="left"/>
    </xf>
    <xf numFmtId="44" fontId="8" fillId="5" borderId="104" xfId="0" applyNumberFormat="1" applyFont="1" applyFill="1" applyBorder="1" applyAlignment="1" applyProtection="1">
      <alignment horizontal="left"/>
    </xf>
    <xf numFmtId="44" fontId="8" fillId="11" borderId="102" xfId="0" applyNumberFormat="1" applyFont="1" applyFill="1" applyBorder="1" applyProtection="1"/>
    <xf numFmtId="44" fontId="8" fillId="11" borderId="103" xfId="0" applyNumberFormat="1" applyFont="1" applyFill="1" applyBorder="1" applyProtection="1"/>
    <xf numFmtId="44" fontId="8" fillId="9" borderId="105" xfId="1" applyNumberFormat="1" applyFont="1" applyFill="1" applyBorder="1" applyProtection="1">
      <protection locked="0"/>
    </xf>
    <xf numFmtId="44" fontId="8" fillId="9" borderId="104" xfId="1" applyNumberFormat="1" applyFont="1" applyFill="1" applyBorder="1" applyProtection="1">
      <protection locked="0"/>
    </xf>
    <xf numFmtId="44" fontId="8" fillId="0" borderId="105" xfId="0" applyNumberFormat="1" applyFont="1" applyBorder="1" applyProtection="1"/>
    <xf numFmtId="44" fontId="8" fillId="0" borderId="104" xfId="0" applyNumberFormat="1" applyFont="1" applyBorder="1" applyProtection="1"/>
    <xf numFmtId="44" fontId="8" fillId="0" borderId="100" xfId="0" applyNumberFormat="1" applyFont="1" applyBorder="1" applyProtection="1"/>
    <xf numFmtId="44" fontId="8" fillId="0" borderId="101" xfId="0" applyNumberFormat="1" applyFont="1" applyBorder="1" applyProtection="1"/>
    <xf numFmtId="44" fontId="8" fillId="0" borderId="106" xfId="0" applyNumberFormat="1" applyFont="1" applyBorder="1" applyProtection="1"/>
    <xf numFmtId="44" fontId="8" fillId="0" borderId="107" xfId="0" applyNumberFormat="1" applyFont="1" applyBorder="1" applyProtection="1"/>
    <xf numFmtId="44" fontId="8" fillId="0" borderId="108" xfId="0" applyNumberFormat="1" applyFont="1" applyBorder="1" applyProtection="1"/>
    <xf numFmtId="0" fontId="8" fillId="14" borderId="48" xfId="0" applyFont="1" applyFill="1" applyBorder="1" applyAlignment="1" applyProtection="1">
      <alignment shrinkToFit="1"/>
    </xf>
    <xf numFmtId="0" fontId="16" fillId="0" borderId="0" xfId="0" applyFont="1" applyBorder="1"/>
    <xf numFmtId="0" fontId="8" fillId="8" borderId="26" xfId="0" applyFont="1" applyFill="1" applyBorder="1"/>
    <xf numFmtId="0" fontId="8" fillId="0" borderId="109" xfId="0" applyFont="1" applyBorder="1" applyAlignment="1">
      <alignment horizontal="center"/>
    </xf>
    <xf numFmtId="0" fontId="11" fillId="0" borderId="0" xfId="0" applyFont="1" applyBorder="1" applyAlignment="1">
      <alignment horizontal="center"/>
    </xf>
    <xf numFmtId="0" fontId="8" fillId="0" borderId="110" xfId="0" applyFont="1" applyBorder="1" applyAlignment="1">
      <alignment horizontal="center"/>
    </xf>
    <xf numFmtId="165" fontId="16" fillId="0" borderId="0" xfId="0" applyNumberFormat="1" applyFont="1" applyBorder="1" applyAlignment="1">
      <alignment horizontal="left" wrapText="1"/>
    </xf>
    <xf numFmtId="0" fontId="16" fillId="0" borderId="0" xfId="0" applyFont="1" applyBorder="1" applyAlignment="1">
      <alignment vertical="top" wrapText="1"/>
    </xf>
    <xf numFmtId="165" fontId="13" fillId="0" borderId="0" xfId="0" applyNumberFormat="1" applyFont="1" applyBorder="1" applyAlignment="1"/>
    <xf numFmtId="165" fontId="16" fillId="0" borderId="0" xfId="0" applyNumberFormat="1" applyFont="1" applyBorder="1" applyAlignment="1">
      <alignment wrapText="1"/>
    </xf>
    <xf numFmtId="0" fontId="8" fillId="9" borderId="0" xfId="0" applyFont="1" applyFill="1" applyAlignment="1" applyProtection="1">
      <alignment shrinkToFit="1"/>
      <protection locked="0"/>
    </xf>
    <xf numFmtId="4" fontId="10" fillId="5" borderId="29" xfId="0" applyNumberFormat="1" applyFont="1" applyFill="1" applyBorder="1" applyAlignment="1">
      <alignment horizontal="center"/>
    </xf>
    <xf numFmtId="4" fontId="10" fillId="5" borderId="10" xfId="0" applyNumberFormat="1" applyFont="1" applyFill="1" applyBorder="1" applyAlignment="1">
      <alignment horizontal="center"/>
    </xf>
    <xf numFmtId="4" fontId="10" fillId="5" borderId="28" xfId="0" applyNumberFormat="1" applyFont="1" applyFill="1" applyBorder="1" applyAlignment="1">
      <alignment horizontal="center"/>
    </xf>
    <xf numFmtId="4" fontId="10" fillId="0" borderId="29" xfId="0" applyNumberFormat="1" applyFont="1" applyFill="1" applyBorder="1" applyAlignment="1">
      <alignment horizontal="center"/>
    </xf>
    <xf numFmtId="4" fontId="10" fillId="0" borderId="10" xfId="0" applyNumberFormat="1" applyFont="1" applyFill="1" applyBorder="1" applyAlignment="1">
      <alignment horizontal="center"/>
    </xf>
    <xf numFmtId="4" fontId="10" fillId="0" borderId="15" xfId="0" applyNumberFormat="1" applyFont="1" applyFill="1" applyBorder="1" applyAlignment="1">
      <alignment horizontal="center"/>
    </xf>
    <xf numFmtId="4" fontId="10" fillId="0" borderId="16" xfId="0" applyNumberFormat="1" applyFont="1" applyFill="1" applyBorder="1" applyAlignment="1">
      <alignment horizontal="center"/>
    </xf>
    <xf numFmtId="4" fontId="10" fillId="5" borderId="32" xfId="0" applyNumberFormat="1" applyFont="1" applyFill="1" applyBorder="1" applyAlignment="1">
      <alignment horizontal="center"/>
    </xf>
    <xf numFmtId="4" fontId="10" fillId="5" borderId="16" xfId="0" applyNumberFormat="1" applyFont="1" applyFill="1" applyBorder="1" applyAlignment="1">
      <alignment horizontal="center"/>
    </xf>
    <xf numFmtId="4" fontId="10" fillId="5" borderId="17" xfId="0" applyNumberFormat="1" applyFont="1" applyFill="1" applyBorder="1" applyAlignment="1">
      <alignment horizontal="center"/>
    </xf>
    <xf numFmtId="4" fontId="10" fillId="5" borderId="29" xfId="3" applyNumberFormat="1" applyFont="1" applyFill="1" applyBorder="1" applyAlignment="1">
      <alignment horizontal="center"/>
    </xf>
    <xf numFmtId="4" fontId="10" fillId="5" borderId="10" xfId="3" applyNumberFormat="1" applyFont="1" applyFill="1" applyBorder="1" applyAlignment="1">
      <alignment horizontal="center"/>
    </xf>
    <xf numFmtId="4" fontId="10" fillId="5" borderId="15" xfId="3" applyNumberFormat="1" applyFont="1" applyFill="1" applyBorder="1" applyAlignment="1">
      <alignment horizontal="center"/>
    </xf>
    <xf numFmtId="4" fontId="10" fillId="5" borderId="16" xfId="3" applyNumberFormat="1" applyFont="1" applyFill="1" applyBorder="1" applyAlignment="1">
      <alignment horizontal="center"/>
    </xf>
    <xf numFmtId="0" fontId="55" fillId="5" borderId="0" xfId="0" applyFont="1" applyFill="1" applyBorder="1" applyAlignment="1" applyProtection="1">
      <alignment horizontal="center"/>
    </xf>
    <xf numFmtId="0" fontId="8" fillId="0" borderId="12" xfId="0" applyFont="1" applyBorder="1" applyAlignment="1" applyProtection="1"/>
    <xf numFmtId="0" fontId="0" fillId="0" borderId="0" xfId="0" applyBorder="1" applyProtection="1"/>
    <xf numFmtId="0" fontId="8" fillId="0" borderId="60" xfId="0" applyFont="1" applyBorder="1" applyAlignment="1" applyProtection="1"/>
    <xf numFmtId="0" fontId="8" fillId="0" borderId="44" xfId="0" applyFont="1" applyBorder="1" applyProtection="1"/>
    <xf numFmtId="0" fontId="8" fillId="0" borderId="48" xfId="0" applyFont="1" applyBorder="1" applyProtection="1"/>
    <xf numFmtId="0" fontId="0" fillId="0" borderId="9" xfId="0" applyBorder="1" applyProtection="1"/>
    <xf numFmtId="0" fontId="0" fillId="0" borderId="60" xfId="0" applyBorder="1" applyProtection="1"/>
    <xf numFmtId="0" fontId="8" fillId="0" borderId="12" xfId="0" applyFont="1" applyBorder="1" applyAlignment="1" applyProtection="1">
      <alignment horizontal="right"/>
    </xf>
    <xf numFmtId="0" fontId="0" fillId="0" borderId="44" xfId="0" applyBorder="1" applyProtection="1"/>
    <xf numFmtId="0" fontId="49" fillId="5" borderId="48" xfId="0" applyFont="1" applyFill="1" applyBorder="1" applyAlignment="1" applyProtection="1">
      <alignment horizontal="center"/>
    </xf>
    <xf numFmtId="0" fontId="49" fillId="0" borderId="9" xfId="0" applyFont="1" applyBorder="1" applyAlignment="1" applyProtection="1">
      <alignment horizontal="center"/>
    </xf>
    <xf numFmtId="0" fontId="0" fillId="0" borderId="22" xfId="0" applyBorder="1" applyProtection="1"/>
    <xf numFmtId="0" fontId="49" fillId="0" borderId="30" xfId="0" applyFont="1" applyBorder="1" applyAlignment="1" applyProtection="1">
      <alignment horizontal="center"/>
    </xf>
    <xf numFmtId="0" fontId="9" fillId="0" borderId="0" xfId="0" applyFont="1" applyProtection="1">
      <protection locked="0"/>
    </xf>
    <xf numFmtId="0" fontId="16" fillId="0" borderId="2" xfId="0" applyFont="1" applyBorder="1" applyProtection="1">
      <protection locked="0"/>
    </xf>
    <xf numFmtId="0" fontId="16" fillId="0" borderId="0" xfId="0" applyFont="1" applyBorder="1" applyProtection="1">
      <protection locked="0"/>
    </xf>
    <xf numFmtId="0" fontId="16" fillId="0" borderId="13" xfId="0" applyFont="1" applyBorder="1" applyProtection="1">
      <protection locked="0"/>
    </xf>
    <xf numFmtId="0" fontId="16" fillId="0" borderId="3" xfId="0" applyFont="1" applyBorder="1" applyProtection="1">
      <protection locked="0"/>
    </xf>
    <xf numFmtId="0" fontId="16" fillId="0" borderId="36" xfId="0" applyFont="1" applyBorder="1" applyProtection="1">
      <protection locked="0"/>
    </xf>
    <xf numFmtId="165" fontId="16" fillId="0" borderId="36" xfId="0" applyNumberFormat="1" applyFont="1" applyBorder="1" applyAlignment="1" applyProtection="1">
      <alignment horizontal="left" wrapText="1"/>
      <protection locked="0"/>
    </xf>
    <xf numFmtId="165" fontId="16" fillId="0" borderId="25" xfId="0" applyNumberFormat="1" applyFont="1" applyBorder="1" applyAlignment="1" applyProtection="1">
      <alignment horizontal="left" wrapText="1"/>
      <protection locked="0"/>
    </xf>
    <xf numFmtId="0" fontId="8" fillId="9" borderId="10" xfId="0" applyFont="1" applyFill="1" applyBorder="1"/>
    <xf numFmtId="169" fontId="8" fillId="9" borderId="10" xfId="0" applyNumberFormat="1" applyFont="1" applyFill="1" applyBorder="1" applyProtection="1">
      <protection locked="0"/>
    </xf>
    <xf numFmtId="0" fontId="61" fillId="0" borderId="0" xfId="0" applyFont="1" applyBorder="1" applyAlignment="1" applyProtection="1">
      <alignment horizontal="center"/>
    </xf>
    <xf numFmtId="0" fontId="3" fillId="0" borderId="0" xfId="0" applyFont="1" applyBorder="1" applyAlignment="1" applyProtection="1">
      <alignment horizontal="center"/>
    </xf>
    <xf numFmtId="165" fontId="8" fillId="8" borderId="41" xfId="0" applyNumberFormat="1" applyFont="1" applyFill="1" applyBorder="1" applyAlignment="1">
      <alignment horizontal="right"/>
    </xf>
    <xf numFmtId="165" fontId="8" fillId="5" borderId="9" xfId="0" applyNumberFormat="1" applyFont="1" applyFill="1" applyBorder="1" applyAlignment="1">
      <alignment horizontal="right"/>
    </xf>
    <xf numFmtId="165" fontId="8" fillId="5" borderId="41" xfId="0" applyNumberFormat="1" applyFont="1" applyFill="1" applyBorder="1" applyAlignment="1">
      <alignment horizontal="right"/>
    </xf>
    <xf numFmtId="165" fontId="8" fillId="0" borderId="13" xfId="0" applyNumberFormat="1" applyFont="1" applyBorder="1" applyAlignment="1">
      <alignment horizontal="right"/>
    </xf>
    <xf numFmtId="165" fontId="0" fillId="0" borderId="17" xfId="0" applyNumberFormat="1" applyBorder="1" applyAlignment="1">
      <alignment horizontal="right"/>
    </xf>
    <xf numFmtId="0" fontId="48" fillId="5" borderId="61" xfId="2" applyFill="1" applyBorder="1" applyAlignment="1" applyProtection="1">
      <alignment shrinkToFit="1"/>
      <protection locked="0"/>
    </xf>
    <xf numFmtId="0" fontId="8" fillId="5" borderId="61" xfId="0" applyFont="1" applyFill="1" applyBorder="1" applyAlignment="1" applyProtection="1">
      <alignment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left"/>
    </xf>
    <xf numFmtId="0" fontId="8" fillId="0" borderId="22" xfId="0" applyFont="1" applyBorder="1" applyProtection="1"/>
    <xf numFmtId="0" fontId="0" fillId="0" borderId="48" xfId="0" applyBorder="1" applyProtection="1"/>
    <xf numFmtId="0" fontId="8" fillId="0" borderId="9" xfId="0" applyFont="1" applyBorder="1" applyAlignment="1" applyProtection="1">
      <alignment horizontal="right"/>
    </xf>
    <xf numFmtId="165" fontId="8" fillId="0" borderId="9" xfId="0" applyNumberFormat="1" applyFont="1" applyBorder="1" applyAlignment="1" applyProtection="1">
      <alignment horizontal="right"/>
    </xf>
    <xf numFmtId="0" fontId="23" fillId="0" borderId="0" xfId="0" applyFont="1" applyBorder="1" applyAlignment="1" applyProtection="1">
      <alignment horizontal="right"/>
    </xf>
    <xf numFmtId="0" fontId="23" fillId="0" borderId="0" xfId="0" applyFont="1" applyProtection="1">
      <protection locked="0"/>
    </xf>
    <xf numFmtId="0" fontId="23" fillId="0" borderId="0" xfId="0" applyFont="1" applyAlignment="1" applyProtection="1">
      <alignment horizontal="right"/>
    </xf>
    <xf numFmtId="0" fontId="23" fillId="0" borderId="0" xfId="0" applyFont="1" applyAlignment="1" applyProtection="1"/>
    <xf numFmtId="0" fontId="3" fillId="0" borderId="0" xfId="0" applyFont="1" applyAlignment="1" applyProtection="1">
      <alignment horizontal="right"/>
    </xf>
    <xf numFmtId="0" fontId="23" fillId="0" borderId="0" xfId="0" applyFont="1" applyProtection="1"/>
    <xf numFmtId="0" fontId="8" fillId="5" borderId="0" xfId="0" applyFont="1" applyFill="1" applyBorder="1" applyAlignment="1" applyProtection="1">
      <alignment horizontal="left"/>
    </xf>
    <xf numFmtId="44" fontId="8" fillId="9" borderId="21" xfId="0" applyNumberFormat="1" applyFont="1" applyFill="1" applyBorder="1" applyProtection="1">
      <protection locked="0"/>
    </xf>
    <xf numFmtId="44" fontId="8" fillId="9" borderId="13" xfId="0" applyNumberFormat="1" applyFont="1" applyFill="1" applyBorder="1" applyProtection="1">
      <protection locked="0"/>
    </xf>
    <xf numFmtId="44" fontId="8" fillId="9" borderId="20" xfId="0" applyNumberFormat="1" applyFont="1" applyFill="1" applyBorder="1" applyProtection="1">
      <protection locked="0"/>
    </xf>
    <xf numFmtId="44" fontId="8" fillId="9" borderId="41" xfId="0" applyNumberFormat="1" applyFont="1" applyFill="1" applyBorder="1" applyProtection="1">
      <protection locked="0"/>
    </xf>
    <xf numFmtId="44" fontId="8" fillId="9" borderId="33" xfId="0" applyNumberFormat="1" applyFont="1" applyFill="1" applyBorder="1" applyProtection="1">
      <protection locked="0"/>
    </xf>
    <xf numFmtId="44" fontId="8" fillId="9" borderId="17" xfId="0" applyNumberFormat="1" applyFont="1" applyFill="1" applyBorder="1" applyProtection="1">
      <protection locked="0"/>
    </xf>
    <xf numFmtId="44" fontId="8" fillId="9" borderId="21" xfId="1" applyNumberFormat="1" applyFont="1" applyFill="1" applyBorder="1" applyProtection="1">
      <protection locked="0"/>
    </xf>
    <xf numFmtId="44" fontId="8" fillId="9" borderId="13" xfId="1" applyNumberFormat="1" applyFont="1" applyFill="1" applyBorder="1" applyProtection="1">
      <protection locked="0"/>
    </xf>
    <xf numFmtId="165" fontId="3" fillId="9" borderId="10" xfId="0" applyNumberFormat="1" applyFont="1" applyFill="1" applyBorder="1" applyAlignment="1" applyProtection="1">
      <alignment horizontal="center" shrinkToFit="1"/>
      <protection locked="0"/>
    </xf>
    <xf numFmtId="0" fontId="40" fillId="13" borderId="39" xfId="0" applyFont="1" applyFill="1" applyBorder="1" applyAlignment="1" applyProtection="1">
      <alignment horizontal="center" wrapText="1"/>
    </xf>
    <xf numFmtId="0" fontId="3" fillId="0" borderId="10" xfId="0" applyFont="1" applyBorder="1" applyAlignment="1" applyProtection="1">
      <alignment horizontal="center"/>
      <protection locked="0"/>
    </xf>
    <xf numFmtId="49" fontId="13" fillId="0" borderId="0" xfId="0" applyNumberFormat="1" applyFont="1" applyAlignment="1"/>
    <xf numFmtId="14" fontId="13" fillId="0" borderId="0" xfId="0" applyNumberFormat="1" applyFont="1" applyAlignment="1">
      <alignment horizontal="left"/>
    </xf>
    <xf numFmtId="49" fontId="13" fillId="5" borderId="0" xfId="0" applyNumberFormat="1" applyFont="1" applyFill="1" applyAlignment="1"/>
    <xf numFmtId="0" fontId="25" fillId="0" borderId="0" xfId="0" applyFont="1" applyAlignment="1"/>
    <xf numFmtId="0" fontId="13" fillId="0" borderId="0" xfId="0" applyFont="1" applyAlignment="1"/>
    <xf numFmtId="0" fontId="13" fillId="0" borderId="0" xfId="0" applyFont="1" applyAlignment="1">
      <alignment wrapText="1"/>
    </xf>
    <xf numFmtId="0" fontId="25" fillId="0" borderId="0" xfId="0" applyFont="1" applyAlignment="1">
      <alignment shrinkToFit="1"/>
    </xf>
    <xf numFmtId="0" fontId="13" fillId="0" borderId="0" xfId="0" applyFont="1" applyAlignment="1">
      <alignment shrinkToFit="1"/>
    </xf>
    <xf numFmtId="0" fontId="8" fillId="0" borderId="0" xfId="0" applyFont="1" applyFill="1" applyBorder="1" applyAlignment="1" applyProtection="1">
      <alignment horizontal="right" shrinkToFit="1"/>
      <protection locked="0"/>
    </xf>
    <xf numFmtId="0" fontId="8" fillId="9" borderId="9" xfId="0" applyFont="1" applyFill="1" applyBorder="1" applyAlignment="1" applyProtection="1">
      <alignment horizontal="center" shrinkToFit="1"/>
      <protection locked="0"/>
    </xf>
    <xf numFmtId="0" fontId="8" fillId="14" borderId="22" xfId="0" applyFont="1" applyFill="1" applyBorder="1" applyAlignment="1" applyProtection="1">
      <alignment horizontal="left" shrinkToFit="1"/>
    </xf>
    <xf numFmtId="0" fontId="8" fillId="14" borderId="53" xfId="0" applyFont="1" applyFill="1" applyBorder="1" applyAlignment="1" applyProtection="1"/>
    <xf numFmtId="0" fontId="8" fillId="14" borderId="61" xfId="0" applyFont="1" applyFill="1" applyBorder="1" applyProtection="1"/>
    <xf numFmtId="0" fontId="8" fillId="14" borderId="50" xfId="0" applyFont="1" applyFill="1" applyBorder="1" applyAlignment="1" applyProtection="1">
      <alignment horizontal="center"/>
    </xf>
    <xf numFmtId="0" fontId="8" fillId="14" borderId="44" xfId="0" applyFont="1" applyFill="1" applyBorder="1" applyAlignment="1" applyProtection="1">
      <alignment shrinkToFit="1"/>
    </xf>
    <xf numFmtId="0" fontId="8" fillId="14" borderId="0" xfId="0" applyFont="1" applyFill="1" applyBorder="1" applyAlignment="1" applyProtection="1">
      <alignment horizontal="center" shrinkToFit="1"/>
    </xf>
    <xf numFmtId="0" fontId="62" fillId="13" borderId="18" xfId="0" applyFont="1" applyFill="1" applyBorder="1" applyAlignment="1" applyProtection="1">
      <alignment wrapText="1"/>
    </xf>
    <xf numFmtId="0" fontId="8" fillId="14" borderId="9" xfId="0" applyFont="1" applyFill="1" applyBorder="1" applyAlignment="1" applyProtection="1">
      <alignment horizontal="left" shrinkToFit="1"/>
    </xf>
    <xf numFmtId="0" fontId="0" fillId="16" borderId="62" xfId="0" applyFont="1" applyFill="1" applyBorder="1" applyAlignment="1" applyProtection="1">
      <alignment horizontal="center" shrinkToFit="1"/>
      <protection locked="0"/>
    </xf>
    <xf numFmtId="0" fontId="10" fillId="0" borderId="0" xfId="0" applyFont="1" applyBorder="1" applyAlignment="1">
      <alignment horizontal="left" vertical="center"/>
    </xf>
    <xf numFmtId="0" fontId="11" fillId="5" borderId="26" xfId="3" applyFont="1" applyFill="1" applyBorder="1" applyAlignment="1">
      <alignment vertical="center"/>
    </xf>
    <xf numFmtId="0" fontId="11" fillId="5" borderId="3" xfId="3" applyFont="1" applyFill="1" applyBorder="1" applyAlignment="1">
      <alignment vertical="center"/>
    </xf>
    <xf numFmtId="0" fontId="11" fillId="5" borderId="3" xfId="0" applyFont="1" applyFill="1" applyBorder="1" applyAlignment="1">
      <alignment vertical="center"/>
    </xf>
    <xf numFmtId="0" fontId="11" fillId="5" borderId="26" xfId="0" applyFont="1" applyFill="1" applyBorder="1" applyAlignment="1">
      <alignment vertical="center"/>
    </xf>
    <xf numFmtId="0" fontId="12" fillId="0" borderId="0" xfId="0" applyFont="1"/>
    <xf numFmtId="0" fontId="12" fillId="0" borderId="0" xfId="0" applyFont="1" applyFill="1"/>
    <xf numFmtId="0" fontId="12" fillId="5" borderId="0" xfId="0" applyFont="1" applyFill="1"/>
    <xf numFmtId="0" fontId="63" fillId="5" borderId="0" xfId="0" applyFont="1" applyFill="1" applyBorder="1" applyAlignment="1" applyProtection="1">
      <alignment horizontal="left" wrapText="1"/>
      <protection locked="0"/>
    </xf>
    <xf numFmtId="0" fontId="13" fillId="17" borderId="37" xfId="3" applyFont="1" applyFill="1" applyBorder="1" applyAlignment="1">
      <alignment horizontal="right" vertical="center"/>
    </xf>
    <xf numFmtId="0" fontId="13" fillId="17" borderId="37" xfId="3" applyFont="1" applyFill="1" applyBorder="1" applyAlignment="1">
      <alignment horizontal="left" vertical="center"/>
    </xf>
    <xf numFmtId="0" fontId="3" fillId="17" borderId="51" xfId="3" applyFont="1" applyFill="1" applyBorder="1" applyAlignment="1">
      <alignment vertical="center"/>
    </xf>
    <xf numFmtId="0" fontId="13" fillId="17" borderId="37" xfId="3" applyFont="1" applyFill="1" applyBorder="1" applyAlignment="1">
      <alignment horizontal="center" vertical="center"/>
    </xf>
    <xf numFmtId="0" fontId="13" fillId="17" borderId="28" xfId="3" applyFont="1" applyFill="1" applyBorder="1" applyAlignment="1">
      <alignment horizontal="center" vertical="center"/>
    </xf>
    <xf numFmtId="0" fontId="3" fillId="17" borderId="51" xfId="0" applyFont="1" applyFill="1" applyBorder="1" applyAlignment="1">
      <alignment vertical="center"/>
    </xf>
    <xf numFmtId="0" fontId="13" fillId="17" borderId="37" xfId="0" applyFont="1" applyFill="1" applyBorder="1" applyAlignment="1">
      <alignment horizontal="center" vertical="center"/>
    </xf>
    <xf numFmtId="0" fontId="13" fillId="17" borderId="37" xfId="0" applyFont="1" applyFill="1" applyBorder="1" applyAlignment="1">
      <alignment horizontal="right" vertical="center"/>
    </xf>
    <xf numFmtId="0" fontId="13" fillId="17" borderId="28" xfId="0" applyFont="1" applyFill="1" applyBorder="1" applyAlignment="1">
      <alignment horizontal="center" vertical="center"/>
    </xf>
    <xf numFmtId="0" fontId="13" fillId="0" borderId="9" xfId="0" applyFont="1" applyBorder="1"/>
    <xf numFmtId="0" fontId="13" fillId="0" borderId="9" xfId="0" applyFont="1" applyBorder="1" applyAlignment="1">
      <alignment horizontal="right"/>
    </xf>
    <xf numFmtId="0" fontId="16" fillId="0" borderId="9" xfId="0" applyFont="1" applyBorder="1"/>
    <xf numFmtId="49" fontId="13" fillId="0" borderId="9" xfId="0" applyNumberFormat="1" applyFont="1" applyFill="1" applyBorder="1"/>
    <xf numFmtId="0" fontId="4" fillId="17" borderId="51" xfId="0" applyFont="1" applyFill="1" applyBorder="1" applyAlignment="1">
      <alignment vertical="center"/>
    </xf>
    <xf numFmtId="0" fontId="5" fillId="17" borderId="37" xfId="0" applyFont="1" applyFill="1" applyBorder="1" applyAlignment="1">
      <alignment horizontal="center" vertical="center"/>
    </xf>
    <xf numFmtId="0" fontId="5" fillId="17" borderId="37" xfId="0" applyFont="1" applyFill="1" applyBorder="1" applyAlignment="1">
      <alignment horizontal="right" vertical="center"/>
    </xf>
    <xf numFmtId="0" fontId="5" fillId="17" borderId="28" xfId="0" applyFont="1" applyFill="1" applyBorder="1" applyAlignment="1">
      <alignment horizontal="center" vertical="center"/>
    </xf>
    <xf numFmtId="49" fontId="13" fillId="0" borderId="0" xfId="0" applyNumberFormat="1" applyFont="1" applyFill="1"/>
    <xf numFmtId="0" fontId="8" fillId="0" borderId="0" xfId="0" applyFont="1" applyBorder="1" applyAlignment="1">
      <alignment horizontal="center"/>
    </xf>
    <xf numFmtId="165" fontId="8" fillId="0" borderId="52" xfId="0" applyNumberFormat="1" applyFont="1" applyBorder="1" applyAlignment="1">
      <alignment horizontal="right"/>
    </xf>
    <xf numFmtId="165" fontId="8" fillId="9" borderId="7" xfId="0" applyNumberFormat="1" applyFont="1" applyFill="1" applyBorder="1" applyAlignment="1">
      <alignment horizontal="right"/>
    </xf>
    <xf numFmtId="165" fontId="8" fillId="9" borderId="17" xfId="0" applyNumberFormat="1" applyFont="1" applyFill="1" applyBorder="1" applyAlignment="1">
      <alignment horizontal="right"/>
    </xf>
    <xf numFmtId="165" fontId="8" fillId="5" borderId="13" xfId="1" applyNumberFormat="1" applyFont="1" applyFill="1" applyBorder="1" applyAlignment="1" applyProtection="1">
      <alignment horizontal="right"/>
      <protection locked="0"/>
    </xf>
    <xf numFmtId="165" fontId="8" fillId="5" borderId="41" xfId="1" applyNumberFormat="1" applyFont="1" applyFill="1" applyBorder="1" applyAlignment="1" applyProtection="1">
      <alignment horizontal="right"/>
      <protection locked="0"/>
    </xf>
    <xf numFmtId="165" fontId="8" fillId="5" borderId="17" xfId="0" applyNumberFormat="1" applyFont="1" applyFill="1" applyBorder="1" applyAlignment="1">
      <alignment horizontal="right"/>
    </xf>
    <xf numFmtId="165" fontId="8" fillId="9" borderId="5" xfId="0" applyNumberFormat="1" applyFont="1" applyFill="1" applyBorder="1" applyAlignment="1">
      <alignment horizontal="right"/>
    </xf>
    <xf numFmtId="165" fontId="8" fillId="9" borderId="41" xfId="0" applyNumberFormat="1" applyFont="1" applyFill="1" applyBorder="1" applyAlignment="1">
      <alignment horizontal="right"/>
    </xf>
    <xf numFmtId="165" fontId="8" fillId="9" borderId="37" xfId="0" applyNumberFormat="1" applyFont="1" applyFill="1" applyBorder="1" applyAlignment="1">
      <alignment horizontal="right"/>
    </xf>
    <xf numFmtId="165" fontId="8" fillId="5" borderId="37" xfId="0" applyNumberFormat="1" applyFont="1" applyFill="1" applyBorder="1" applyAlignment="1">
      <alignment horizontal="right"/>
    </xf>
    <xf numFmtId="165" fontId="8" fillId="5" borderId="5" xfId="0" applyNumberFormat="1" applyFont="1" applyFill="1" applyBorder="1" applyAlignment="1">
      <alignment horizontal="right"/>
    </xf>
    <xf numFmtId="165" fontId="8" fillId="5" borderId="41" xfId="0" applyNumberFormat="1" applyFont="1" applyFill="1" applyBorder="1" applyAlignment="1">
      <alignment horizontal="right"/>
    </xf>
    <xf numFmtId="165" fontId="8" fillId="0" borderId="61" xfId="0" applyNumberFormat="1" applyFont="1" applyBorder="1" applyAlignment="1">
      <alignment horizontal="right"/>
    </xf>
    <xf numFmtId="165" fontId="8" fillId="5" borderId="9" xfId="0" applyNumberFormat="1" applyFont="1" applyFill="1" applyBorder="1" applyAlignment="1">
      <alignment horizontal="right"/>
    </xf>
    <xf numFmtId="0" fontId="0" fillId="0" borderId="0" xfId="0" applyAlignment="1">
      <alignment horizontal="justify" vertical="center" wrapText="1"/>
    </xf>
    <xf numFmtId="0" fontId="11" fillId="16" borderId="57" xfId="0" applyFont="1" applyFill="1" applyBorder="1" applyAlignment="1" applyProtection="1">
      <alignment horizontal="center" shrinkToFit="1"/>
      <protection locked="0"/>
    </xf>
    <xf numFmtId="171" fontId="8" fillId="16" borderId="63" xfId="0" applyNumberFormat="1" applyFont="1" applyFill="1" applyBorder="1" applyProtection="1">
      <protection locked="0"/>
    </xf>
    <xf numFmtId="49" fontId="8" fillId="16" borderId="65" xfId="0" applyNumberFormat="1" applyFont="1" applyFill="1" applyBorder="1" applyAlignment="1" applyProtection="1">
      <alignment horizontal="center"/>
      <protection locked="0"/>
    </xf>
    <xf numFmtId="9" fontId="8" fillId="16" borderId="64" xfId="0" applyNumberFormat="1" applyFont="1" applyFill="1" applyBorder="1" applyAlignment="1" applyProtection="1">
      <alignment horizontal="center" vertical="center"/>
      <protection locked="0"/>
    </xf>
    <xf numFmtId="172" fontId="0" fillId="16" borderId="66" xfId="0" applyNumberFormat="1" applyFill="1" applyBorder="1" applyProtection="1">
      <protection locked="0"/>
    </xf>
    <xf numFmtId="9" fontId="8" fillId="16" borderId="67" xfId="0" applyNumberFormat="1" applyFont="1" applyFill="1" applyBorder="1" applyProtection="1">
      <protection locked="0"/>
    </xf>
    <xf numFmtId="0" fontId="8" fillId="5" borderId="2" xfId="0" applyFont="1" applyFill="1" applyBorder="1" applyAlignment="1" applyProtection="1">
      <alignment horizontal="left"/>
    </xf>
    <xf numFmtId="44" fontId="8" fillId="5" borderId="102" xfId="0" applyNumberFormat="1" applyFont="1" applyFill="1" applyBorder="1" applyAlignment="1" applyProtection="1">
      <alignment horizontal="left"/>
    </xf>
    <xf numFmtId="44" fontId="8" fillId="5" borderId="21" xfId="0" applyNumberFormat="1" applyFont="1" applyFill="1" applyBorder="1" applyAlignment="1" applyProtection="1">
      <alignment horizontal="left"/>
    </xf>
    <xf numFmtId="44" fontId="8" fillId="5" borderId="103" xfId="0" applyNumberFormat="1" applyFont="1" applyFill="1" applyBorder="1" applyAlignment="1" applyProtection="1">
      <alignment horizontal="left"/>
    </xf>
    <xf numFmtId="44" fontId="8" fillId="5" borderId="13" xfId="0" applyNumberFormat="1" applyFont="1" applyFill="1" applyBorder="1" applyAlignment="1" applyProtection="1">
      <alignment horizontal="left"/>
    </xf>
    <xf numFmtId="0" fontId="24" fillId="5" borderId="2" xfId="0" applyFont="1" applyFill="1" applyBorder="1" applyAlignment="1" applyProtection="1">
      <alignment horizontal="left"/>
    </xf>
    <xf numFmtId="0" fontId="8" fillId="5" borderId="20" xfId="0" applyFont="1" applyFill="1" applyBorder="1" applyAlignment="1">
      <alignment horizontal="left"/>
    </xf>
    <xf numFmtId="165" fontId="8" fillId="5" borderId="0" xfId="0" applyNumberFormat="1" applyFont="1" applyFill="1" applyBorder="1" applyAlignment="1">
      <alignment horizontal="right"/>
    </xf>
    <xf numFmtId="1" fontId="8" fillId="5" borderId="22" xfId="0" applyNumberFormat="1" applyFont="1" applyFill="1" applyBorder="1" applyAlignment="1">
      <alignment horizontal="center"/>
    </xf>
    <xf numFmtId="1" fontId="8" fillId="5" borderId="30" xfId="0" applyNumberFormat="1" applyFont="1" applyFill="1" applyBorder="1" applyAlignment="1">
      <alignment horizontal="center"/>
    </xf>
    <xf numFmtId="44" fontId="8" fillId="9" borderId="102" xfId="0" applyNumberFormat="1" applyFont="1" applyFill="1" applyBorder="1" applyAlignment="1" applyProtection="1">
      <alignment horizontal="left"/>
      <protection locked="0"/>
    </xf>
    <xf numFmtId="44" fontId="8" fillId="9" borderId="21" xfId="0" applyNumberFormat="1" applyFont="1" applyFill="1" applyBorder="1" applyAlignment="1" applyProtection="1">
      <alignment horizontal="left"/>
      <protection locked="0"/>
    </xf>
    <xf numFmtId="44" fontId="8" fillId="9" borderId="13" xfId="0" applyNumberFormat="1" applyFont="1" applyFill="1" applyBorder="1" applyAlignment="1" applyProtection="1">
      <alignment horizontal="left"/>
      <protection locked="0"/>
    </xf>
    <xf numFmtId="0" fontId="24" fillId="0" borderId="33" xfId="3" applyFont="1" applyFill="1" applyBorder="1"/>
    <xf numFmtId="0" fontId="8" fillId="5" borderId="21" xfId="0" applyFont="1" applyFill="1" applyBorder="1" applyAlignment="1">
      <alignment horizontal="left"/>
    </xf>
    <xf numFmtId="165" fontId="8" fillId="0" borderId="8" xfId="0" applyNumberFormat="1" applyFont="1" applyFill="1" applyBorder="1" applyAlignment="1">
      <alignment horizontal="center"/>
    </xf>
    <xf numFmtId="165" fontId="8" fillId="0" borderId="17" xfId="0" applyNumberFormat="1" applyFont="1" applyFill="1" applyBorder="1" applyAlignment="1">
      <alignment horizontal="right"/>
    </xf>
    <xf numFmtId="165" fontId="8" fillId="0" borderId="40" xfId="0" applyNumberFormat="1" applyFont="1" applyBorder="1" applyAlignment="1">
      <alignment horizontal="center"/>
    </xf>
    <xf numFmtId="1" fontId="8" fillId="0" borderId="40" xfId="0" applyNumberFormat="1" applyFont="1" applyBorder="1" applyAlignment="1">
      <alignment horizontal="center"/>
    </xf>
    <xf numFmtId="1" fontId="8" fillId="0" borderId="31" xfId="0" applyNumberFormat="1" applyFont="1" applyBorder="1" applyAlignment="1">
      <alignment horizontal="center"/>
    </xf>
    <xf numFmtId="165" fontId="8" fillId="0" borderId="8" xfId="0" applyNumberFormat="1" applyFont="1" applyFill="1" applyBorder="1" applyAlignment="1" applyProtection="1">
      <alignment horizontal="center"/>
      <protection locked="0"/>
    </xf>
    <xf numFmtId="165" fontId="8" fillId="0" borderId="17" xfId="0" applyNumberFormat="1" applyFont="1" applyFill="1" applyBorder="1" applyAlignment="1" applyProtection="1">
      <alignment horizontal="right"/>
      <protection locked="0"/>
    </xf>
    <xf numFmtId="1" fontId="8" fillId="5" borderId="40" xfId="0" applyNumberFormat="1" applyFont="1" applyFill="1" applyBorder="1" applyAlignment="1">
      <alignment horizontal="center"/>
    </xf>
    <xf numFmtId="165" fontId="8" fillId="5" borderId="13" xfId="0" applyNumberFormat="1" applyFont="1" applyFill="1" applyBorder="1" applyAlignment="1">
      <alignment horizontal="right"/>
    </xf>
    <xf numFmtId="1" fontId="8" fillId="5" borderId="31" xfId="0" applyNumberFormat="1" applyFont="1" applyFill="1" applyBorder="1" applyAlignment="1">
      <alignment horizontal="center"/>
    </xf>
    <xf numFmtId="0" fontId="8" fillId="0" borderId="0" xfId="0" applyFont="1" applyBorder="1" applyAlignment="1">
      <alignment shrinkToFit="1"/>
    </xf>
    <xf numFmtId="0" fontId="11" fillId="16" borderId="112" xfId="0" applyFont="1" applyFill="1" applyBorder="1" applyAlignment="1" applyProtection="1">
      <alignment horizontal="center" shrinkToFit="1"/>
      <protection locked="0"/>
    </xf>
    <xf numFmtId="0" fontId="8" fillId="16" borderId="113" xfId="0" applyFont="1" applyFill="1" applyBorder="1" applyAlignment="1" applyProtection="1">
      <alignment horizontal="center"/>
      <protection locked="0"/>
    </xf>
    <xf numFmtId="0" fontId="8" fillId="16" borderId="114" xfId="0" applyFont="1" applyFill="1" applyBorder="1" applyAlignment="1" applyProtection="1">
      <alignment horizontal="center"/>
      <protection locked="0"/>
    </xf>
    <xf numFmtId="170" fontId="8" fillId="16" borderId="113" xfId="0" applyNumberFormat="1" applyFont="1" applyFill="1" applyBorder="1" applyAlignment="1" applyProtection="1">
      <alignment horizontal="center"/>
      <protection locked="0"/>
    </xf>
    <xf numFmtId="170" fontId="8" fillId="16" borderId="114" xfId="0" applyNumberFormat="1" applyFont="1" applyFill="1" applyBorder="1" applyAlignment="1" applyProtection="1">
      <alignment horizontal="center"/>
      <protection locked="0"/>
    </xf>
    <xf numFmtId="49" fontId="8" fillId="16" borderId="115" xfId="0" applyNumberFormat="1" applyFont="1" applyFill="1" applyBorder="1" applyAlignment="1" applyProtection="1">
      <alignment horizontal="center"/>
      <protection locked="0"/>
    </xf>
    <xf numFmtId="49" fontId="8" fillId="16" borderId="116" xfId="0" applyNumberFormat="1" applyFont="1" applyFill="1" applyBorder="1" applyAlignment="1" applyProtection="1">
      <alignment horizontal="center"/>
      <protection locked="0"/>
    </xf>
    <xf numFmtId="0" fontId="8" fillId="16" borderId="117" xfId="0" applyFont="1" applyFill="1" applyBorder="1" applyAlignment="1" applyProtection="1">
      <alignment horizontal="center"/>
      <protection locked="0"/>
    </xf>
    <xf numFmtId="0" fontId="8" fillId="16" borderId="118" xfId="0" applyFont="1" applyFill="1" applyBorder="1" applyAlignment="1" applyProtection="1">
      <alignment horizontal="center"/>
      <protection locked="0"/>
    </xf>
    <xf numFmtId="171" fontId="8" fillId="16" borderId="113" xfId="1" applyNumberFormat="1" applyFont="1" applyFill="1" applyBorder="1" applyAlignment="1" applyProtection="1">
      <protection locked="0"/>
    </xf>
    <xf numFmtId="171" fontId="8" fillId="16" borderId="114" xfId="1" applyNumberFormat="1" applyFont="1" applyFill="1" applyBorder="1" applyAlignment="1" applyProtection="1">
      <protection locked="0"/>
    </xf>
    <xf numFmtId="171" fontId="8" fillId="16" borderId="119" xfId="1" applyNumberFormat="1" applyFont="1" applyFill="1" applyBorder="1" applyAlignment="1" applyProtection="1">
      <protection locked="0"/>
    </xf>
    <xf numFmtId="171" fontId="8" fillId="16" borderId="120" xfId="1" applyNumberFormat="1" applyFont="1" applyFill="1" applyBorder="1" applyAlignment="1" applyProtection="1">
      <protection locked="0"/>
    </xf>
    <xf numFmtId="171" fontId="8" fillId="16" borderId="113" xfId="0" applyNumberFormat="1" applyFont="1" applyFill="1" applyBorder="1" applyProtection="1">
      <protection locked="0"/>
    </xf>
    <xf numFmtId="171" fontId="8" fillId="16" borderId="114" xfId="0" applyNumberFormat="1" applyFont="1" applyFill="1" applyBorder="1" applyProtection="1">
      <protection locked="0"/>
    </xf>
    <xf numFmtId="171" fontId="8" fillId="16" borderId="121" xfId="0" applyNumberFormat="1" applyFont="1" applyFill="1" applyBorder="1" applyProtection="1">
      <protection locked="0"/>
    </xf>
    <xf numFmtId="171" fontId="8" fillId="16" borderId="122" xfId="0" applyNumberFormat="1" applyFont="1" applyFill="1" applyBorder="1" applyProtection="1">
      <protection locked="0"/>
    </xf>
    <xf numFmtId="44" fontId="8" fillId="9" borderId="123" xfId="0" applyNumberFormat="1" applyFont="1" applyFill="1" applyBorder="1" applyAlignment="1" applyProtection="1">
      <alignment horizontal="left"/>
      <protection locked="0"/>
    </xf>
    <xf numFmtId="44" fontId="8" fillId="5" borderId="124" xfId="0" applyNumberFormat="1" applyFont="1" applyFill="1" applyBorder="1" applyAlignment="1" applyProtection="1">
      <alignment horizontal="left"/>
    </xf>
    <xf numFmtId="171" fontId="8" fillId="16" borderId="125" xfId="1" applyNumberFormat="1" applyFont="1" applyFill="1" applyBorder="1" applyAlignment="1" applyProtection="1">
      <protection locked="0"/>
    </xf>
    <xf numFmtId="171" fontId="8" fillId="16" borderId="126" xfId="1" applyNumberFormat="1" applyFont="1" applyFill="1" applyBorder="1" applyAlignment="1" applyProtection="1">
      <protection locked="0"/>
    </xf>
    <xf numFmtId="49" fontId="8" fillId="16" borderId="121" xfId="0" applyNumberFormat="1" applyFont="1" applyFill="1" applyBorder="1" applyAlignment="1" applyProtection="1">
      <alignment horizontal="center"/>
      <protection locked="0"/>
    </xf>
    <xf numFmtId="9" fontId="8" fillId="16" borderId="121" xfId="0" applyNumberFormat="1" applyFont="1" applyFill="1" applyBorder="1" applyAlignment="1" applyProtection="1">
      <alignment horizontal="center" vertical="center"/>
      <protection locked="0"/>
    </xf>
    <xf numFmtId="9" fontId="8" fillId="16" borderId="122" xfId="0" applyNumberFormat="1" applyFont="1" applyFill="1" applyBorder="1" applyAlignment="1" applyProtection="1">
      <alignment horizontal="center" vertical="center"/>
      <protection locked="0"/>
    </xf>
    <xf numFmtId="165" fontId="8" fillId="5" borderId="13" xfId="0" applyNumberFormat="1" applyFont="1" applyFill="1" applyBorder="1" applyAlignment="1"/>
    <xf numFmtId="165" fontId="8" fillId="5" borderId="31" xfId="0" applyNumberFormat="1" applyFont="1" applyFill="1" applyBorder="1" applyAlignment="1">
      <alignment horizontal="center"/>
    </xf>
    <xf numFmtId="165" fontId="8" fillId="5" borderId="8" xfId="0" applyNumberFormat="1" applyFont="1" applyFill="1" applyBorder="1" applyAlignment="1">
      <alignment horizontal="center"/>
    </xf>
    <xf numFmtId="1" fontId="8" fillId="5" borderId="28" xfId="0" applyNumberFormat="1" applyFont="1" applyFill="1" applyBorder="1" applyAlignment="1">
      <alignment horizontal="center"/>
    </xf>
    <xf numFmtId="1" fontId="8" fillId="5" borderId="8" xfId="0" applyNumberFormat="1" applyFont="1" applyFill="1" applyBorder="1" applyAlignment="1">
      <alignment horizontal="center"/>
    </xf>
    <xf numFmtId="1" fontId="8" fillId="0" borderId="8" xfId="0" applyNumberFormat="1" applyFont="1" applyBorder="1" applyAlignment="1">
      <alignment horizontal="center"/>
    </xf>
    <xf numFmtId="165" fontId="0" fillId="0" borderId="52" xfId="0" applyNumberFormat="1" applyBorder="1" applyAlignment="1">
      <alignment horizontal="right"/>
    </xf>
    <xf numFmtId="44" fontId="0" fillId="0" borderId="0" xfId="1" applyFont="1" applyAlignment="1">
      <alignment shrinkToFit="1"/>
    </xf>
    <xf numFmtId="44" fontId="9" fillId="0" borderId="0" xfId="0" applyNumberFormat="1" applyFont="1" applyFill="1" applyBorder="1" applyAlignment="1">
      <alignment shrinkToFit="1"/>
    </xf>
    <xf numFmtId="44" fontId="0" fillId="0" borderId="0" xfId="0" applyNumberFormat="1" applyAlignment="1">
      <alignment shrinkToFit="1"/>
    </xf>
    <xf numFmtId="0" fontId="3" fillId="0" borderId="0" xfId="3" applyFont="1"/>
    <xf numFmtId="0" fontId="3" fillId="0" borderId="9" xfId="3" applyFont="1" applyBorder="1" applyAlignment="1">
      <alignment horizontal="center"/>
    </xf>
    <xf numFmtId="0" fontId="35" fillId="0" borderId="44" xfId="3" applyFont="1" applyFill="1" applyBorder="1" applyAlignment="1">
      <alignment horizontal="center" wrapText="1"/>
    </xf>
    <xf numFmtId="0" fontId="76" fillId="0" borderId="18" xfId="3" applyFont="1" applyBorder="1"/>
    <xf numFmtId="0" fontId="10" fillId="0" borderId="0" xfId="3" applyFont="1" applyBorder="1" applyAlignment="1">
      <alignment horizontal="center"/>
    </xf>
    <xf numFmtId="0" fontId="10" fillId="0" borderId="18" xfId="3" applyFont="1" applyBorder="1" applyAlignment="1">
      <alignment horizontal="center"/>
    </xf>
    <xf numFmtId="0" fontId="10" fillId="0" borderId="44" xfId="3" applyFont="1" applyBorder="1"/>
    <xf numFmtId="0" fontId="10" fillId="0" borderId="18" xfId="3" applyFont="1" applyBorder="1"/>
    <xf numFmtId="8" fontId="10" fillId="0" borderId="18" xfId="3" applyNumberFormat="1" applyFont="1" applyBorder="1" applyAlignment="1">
      <alignment horizontal="center" vertical="center" wrapText="1"/>
    </xf>
    <xf numFmtId="0" fontId="10" fillId="0" borderId="95" xfId="3" applyFont="1" applyBorder="1"/>
    <xf numFmtId="0" fontId="10" fillId="0" borderId="96" xfId="3" applyFont="1" applyBorder="1" applyAlignment="1">
      <alignment horizontal="center"/>
    </xf>
    <xf numFmtId="0" fontId="20" fillId="0" borderId="18" xfId="3" applyFont="1" applyBorder="1"/>
    <xf numFmtId="0" fontId="35" fillId="0" borderId="44" xfId="3" applyFont="1" applyFill="1" applyBorder="1" applyAlignment="1">
      <alignment horizontal="center" vertical="center" wrapText="1"/>
    </xf>
    <xf numFmtId="8" fontId="10" fillId="0" borderId="18" xfId="3" applyNumberFormat="1" applyFont="1" applyBorder="1" applyAlignment="1">
      <alignment horizontal="center"/>
    </xf>
    <xf numFmtId="0" fontId="77" fillId="0" borderId="94" xfId="3" applyFont="1" applyFill="1" applyBorder="1" applyAlignment="1">
      <alignment horizontal="center" vertical="center" wrapText="1"/>
    </xf>
    <xf numFmtId="0" fontId="10" fillId="0" borderId="95" xfId="3" applyFont="1" applyFill="1" applyBorder="1"/>
    <xf numFmtId="8" fontId="10" fillId="0" borderId="95" xfId="3" applyNumberFormat="1" applyFont="1" applyBorder="1" applyAlignment="1">
      <alignment horizontal="center"/>
    </xf>
    <xf numFmtId="0" fontId="10" fillId="0" borderId="94" xfId="3" applyFont="1" applyBorder="1"/>
    <xf numFmtId="0" fontId="35" fillId="0" borderId="44" xfId="3" applyFont="1" applyFill="1" applyBorder="1" applyAlignment="1">
      <alignment horizontal="center" vertical="top" wrapText="1"/>
    </xf>
    <xf numFmtId="0" fontId="35" fillId="0" borderId="94" xfId="3" applyFont="1" applyFill="1" applyBorder="1" applyAlignment="1">
      <alignment horizontal="center" vertical="top" wrapText="1"/>
    </xf>
    <xf numFmtId="165" fontId="10" fillId="0" borderId="18" xfId="3" applyNumberFormat="1" applyFont="1" applyBorder="1" applyAlignment="1">
      <alignment horizontal="center"/>
    </xf>
    <xf numFmtId="0" fontId="10" fillId="0" borderId="95" xfId="3" applyFont="1" applyBorder="1" applyAlignment="1">
      <alignment horizontal="center"/>
    </xf>
    <xf numFmtId="0" fontId="11" fillId="0" borderId="44" xfId="3" applyFont="1" applyFill="1" applyBorder="1" applyAlignment="1">
      <alignment horizontal="center" vertical="center" wrapText="1"/>
    </xf>
    <xf numFmtId="0" fontId="20" fillId="0" borderId="18" xfId="3" applyFont="1" applyFill="1" applyBorder="1"/>
    <xf numFmtId="0" fontId="10" fillId="0" borderId="18" xfId="3" applyFont="1" applyFill="1" applyBorder="1"/>
    <xf numFmtId="0" fontId="35" fillId="0" borderId="94" xfId="3" applyFont="1" applyFill="1" applyBorder="1" applyAlignment="1">
      <alignment horizontal="center" wrapText="1"/>
    </xf>
    <xf numFmtId="0" fontId="10" fillId="0" borderId="95" xfId="3" applyFont="1" applyFill="1" applyBorder="1" applyAlignment="1">
      <alignment vertical="center"/>
    </xf>
    <xf numFmtId="0" fontId="10" fillId="0" borderId="96" xfId="3" applyFont="1" applyBorder="1"/>
    <xf numFmtId="0" fontId="3" fillId="0" borderId="9" xfId="3" applyBorder="1"/>
    <xf numFmtId="0" fontId="3" fillId="0" borderId="9" xfId="3" applyFont="1" applyBorder="1"/>
    <xf numFmtId="0" fontId="11" fillId="0" borderId="0" xfId="3" applyFont="1"/>
    <xf numFmtId="0" fontId="3" fillId="14" borderId="22" xfId="0" applyFont="1" applyFill="1" applyBorder="1" applyAlignment="1" applyProtection="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8" borderId="10" xfId="0" applyFont="1" applyFill="1" applyBorder="1" applyAlignment="1" applyProtection="1">
      <alignment shrinkToFit="1"/>
      <protection locked="0"/>
    </xf>
    <xf numFmtId="14" fontId="3" fillId="8" borderId="10" xfId="0" applyNumberFormat="1" applyFont="1" applyFill="1" applyBorder="1" applyAlignment="1" applyProtection="1">
      <alignment horizontal="center" shrinkToFit="1"/>
      <protection locked="0"/>
    </xf>
    <xf numFmtId="0" fontId="3" fillId="8" borderId="10" xfId="0" applyFont="1" applyFill="1" applyBorder="1" applyAlignment="1" applyProtection="1">
      <alignment horizontal="center" shrinkToFit="1"/>
      <protection locked="0"/>
    </xf>
    <xf numFmtId="49" fontId="3" fillId="8" borderId="10" xfId="0" applyNumberFormat="1" applyFont="1" applyFill="1" applyBorder="1" applyAlignment="1" applyProtection="1">
      <alignment horizontal="center" shrinkToFit="1"/>
      <protection locked="0"/>
    </xf>
    <xf numFmtId="168" fontId="3" fillId="8" borderId="10" xfId="0" applyNumberFormat="1" applyFont="1" applyFill="1" applyBorder="1" applyAlignment="1" applyProtection="1">
      <alignment horizontal="center" shrinkToFit="1"/>
      <protection locked="0"/>
    </xf>
    <xf numFmtId="0" fontId="3" fillId="8" borderId="10" xfId="0" applyFont="1" applyFill="1" applyBorder="1" applyAlignment="1" applyProtection="1">
      <alignment horizontal="center"/>
      <protection locked="0"/>
    </xf>
    <xf numFmtId="165" fontId="8" fillId="5" borderId="13" xfId="0" applyNumberFormat="1" applyFont="1" applyFill="1" applyBorder="1" applyAlignment="1">
      <alignment horizontal="right"/>
    </xf>
    <xf numFmtId="165" fontId="8" fillId="5" borderId="13" xfId="1" applyNumberFormat="1" applyFont="1" applyFill="1" applyBorder="1" applyAlignment="1" applyProtection="1">
      <alignment horizontal="right"/>
      <protection locked="0"/>
    </xf>
    <xf numFmtId="165" fontId="8" fillId="5" borderId="41" xfId="1" applyNumberFormat="1" applyFont="1" applyFill="1" applyBorder="1" applyAlignment="1" applyProtection="1">
      <alignment horizontal="right"/>
      <protection locked="0"/>
    </xf>
    <xf numFmtId="165" fontId="8" fillId="5" borderId="41" xfId="0" applyNumberFormat="1" applyFont="1" applyFill="1" applyBorder="1" applyAlignment="1">
      <alignment horizontal="right"/>
    </xf>
    <xf numFmtId="0" fontId="10" fillId="0" borderId="30" xfId="3" applyFont="1" applyBorder="1" applyAlignment="1">
      <alignment horizontal="center"/>
    </xf>
    <xf numFmtId="4" fontId="10" fillId="5" borderId="32" xfId="3" applyNumberFormat="1" applyFont="1" applyFill="1" applyBorder="1" applyAlignment="1">
      <alignment horizontal="center"/>
    </xf>
    <xf numFmtId="0" fontId="0" fillId="0" borderId="2" xfId="0" applyBorder="1"/>
    <xf numFmtId="165" fontId="0" fillId="0" borderId="13" xfId="0" applyNumberFormat="1" applyBorder="1"/>
    <xf numFmtId="0" fontId="0" fillId="0" borderId="13" xfId="0" applyBorder="1"/>
    <xf numFmtId="0" fontId="0" fillId="0" borderId="8" xfId="0" applyBorder="1"/>
    <xf numFmtId="0" fontId="0" fillId="0" borderId="16" xfId="0" applyBorder="1"/>
    <xf numFmtId="0" fontId="0" fillId="9" borderId="8" xfId="0" applyFill="1" applyBorder="1"/>
    <xf numFmtId="0" fontId="0" fillId="9" borderId="16" xfId="0" applyFill="1" applyBorder="1"/>
    <xf numFmtId="0" fontId="8" fillId="5" borderId="2" xfId="0" applyFont="1" applyFill="1" applyBorder="1" applyAlignment="1">
      <alignment shrinkToFit="1"/>
    </xf>
    <xf numFmtId="0" fontId="8" fillId="5" borderId="21" xfId="0" applyFont="1" applyFill="1" applyBorder="1" applyAlignment="1">
      <alignment shrinkToFit="1"/>
    </xf>
    <xf numFmtId="10" fontId="8" fillId="0" borderId="0" xfId="0" applyNumberFormat="1" applyFont="1" applyBorder="1" applyAlignment="1"/>
    <xf numFmtId="165" fontId="8" fillId="0" borderId="0" xfId="0" applyNumberFormat="1" applyFont="1" applyBorder="1" applyAlignment="1"/>
    <xf numFmtId="0" fontId="79" fillId="0" borderId="10" xfId="3" applyFont="1" applyBorder="1" applyProtection="1">
      <protection locked="0"/>
    </xf>
    <xf numFmtId="0" fontId="10" fillId="0" borderId="10" xfId="0" applyFont="1" applyBorder="1" applyProtection="1">
      <protection locked="0"/>
    </xf>
    <xf numFmtId="0" fontId="79" fillId="0" borderId="10" xfId="3" quotePrefix="1" applyFont="1" applyBorder="1" applyAlignment="1" applyProtection="1">
      <alignment horizontal="center"/>
      <protection locked="0"/>
    </xf>
    <xf numFmtId="0" fontId="79" fillId="0" borderId="10" xfId="3" applyFont="1" applyBorder="1" applyAlignment="1" applyProtection="1">
      <alignment horizontal="center"/>
      <protection locked="0"/>
    </xf>
    <xf numFmtId="0" fontId="79" fillId="20" borderId="10" xfId="3" applyFont="1" applyFill="1" applyBorder="1" applyAlignment="1" applyProtection="1">
      <alignment horizontal="center"/>
      <protection locked="0"/>
    </xf>
    <xf numFmtId="0" fontId="0" fillId="0" borderId="0" xfId="0" applyProtection="1">
      <protection locked="0"/>
    </xf>
    <xf numFmtId="14" fontId="10" fillId="0" borderId="10" xfId="0" applyNumberFormat="1" applyFont="1" applyFill="1" applyBorder="1" applyProtection="1">
      <protection locked="0"/>
    </xf>
    <xf numFmtId="0" fontId="10" fillId="0" borderId="10" xfId="0" applyFont="1" applyFill="1" applyBorder="1" applyProtection="1">
      <protection locked="0"/>
    </xf>
    <xf numFmtId="0" fontId="10" fillId="0" borderId="28" xfId="0" applyFont="1" applyFill="1" applyBorder="1" applyProtection="1">
      <protection locked="0"/>
    </xf>
    <xf numFmtId="0" fontId="10" fillId="0" borderId="28" xfId="0" applyFont="1" applyFill="1" applyBorder="1" applyAlignment="1" applyProtection="1">
      <alignment horizontal="center" wrapText="1"/>
      <protection locked="0"/>
    </xf>
    <xf numFmtId="0" fontId="0" fillId="0" borderId="0" xfId="0" applyProtection="1">
      <protection locked="0"/>
    </xf>
    <xf numFmtId="165" fontId="8" fillId="9" borderId="41" xfId="0" applyNumberFormat="1" applyFont="1" applyFill="1" applyBorder="1" applyAlignment="1">
      <alignment horizontal="right"/>
    </xf>
    <xf numFmtId="0" fontId="8" fillId="5" borderId="51" xfId="0" applyFont="1" applyFill="1" applyBorder="1" applyAlignment="1" applyProtection="1">
      <alignment horizontal="left"/>
    </xf>
    <xf numFmtId="0" fontId="8" fillId="11" borderId="51" xfId="0" applyFont="1" applyFill="1" applyBorder="1" applyAlignment="1" applyProtection="1">
      <alignment horizontal="left"/>
    </xf>
    <xf numFmtId="165" fontId="8" fillId="0" borderId="32" xfId="0" applyNumberFormat="1" applyFont="1" applyBorder="1" applyAlignment="1">
      <alignment horizontal="right"/>
    </xf>
    <xf numFmtId="0" fontId="3" fillId="0" borderId="0" xfId="3" applyFont="1" applyFill="1" applyBorder="1" applyAlignment="1">
      <alignment vertical="center" wrapText="1"/>
    </xf>
    <xf numFmtId="44" fontId="16" fillId="0" borderId="0" xfId="1" applyFont="1" applyAlignment="1">
      <alignment horizontal="right"/>
    </xf>
    <xf numFmtId="165" fontId="8" fillId="9" borderId="17" xfId="0" applyNumberFormat="1" applyFont="1" applyFill="1" applyBorder="1" applyAlignment="1">
      <alignment horizontal="right"/>
    </xf>
    <xf numFmtId="165" fontId="8" fillId="5" borderId="13" xfId="1" applyNumberFormat="1" applyFont="1" applyFill="1" applyBorder="1" applyAlignment="1" applyProtection="1">
      <alignment horizontal="right"/>
      <protection locked="0"/>
    </xf>
    <xf numFmtId="165" fontId="8" fillId="0" borderId="13" xfId="0" applyNumberFormat="1" applyFont="1" applyBorder="1" applyAlignment="1">
      <alignment horizontal="right"/>
    </xf>
    <xf numFmtId="165" fontId="8" fillId="5" borderId="17" xfId="0" applyNumberFormat="1" applyFont="1" applyFill="1" applyBorder="1" applyAlignment="1">
      <alignment horizontal="right"/>
    </xf>
    <xf numFmtId="165" fontId="8" fillId="9" borderId="17" xfId="0" applyNumberFormat="1" applyFont="1" applyFill="1" applyBorder="1" applyAlignment="1">
      <alignment horizontal="right"/>
    </xf>
    <xf numFmtId="165" fontId="8" fillId="5" borderId="41" xfId="1" applyNumberFormat="1" applyFont="1" applyFill="1" applyBorder="1" applyAlignment="1" applyProtection="1">
      <alignment horizontal="right"/>
      <protection locked="0"/>
    </xf>
    <xf numFmtId="165" fontId="8" fillId="5" borderId="13" xfId="0" applyNumberFormat="1" applyFont="1" applyFill="1" applyBorder="1" applyAlignment="1">
      <alignment horizontal="right"/>
    </xf>
    <xf numFmtId="165" fontId="8" fillId="5" borderId="41" xfId="0" applyNumberFormat="1" applyFont="1" applyFill="1" applyBorder="1" applyAlignment="1">
      <alignment horizontal="right"/>
    </xf>
    <xf numFmtId="165" fontId="8" fillId="0" borderId="17" xfId="0" applyNumberFormat="1" applyFont="1" applyBorder="1" applyAlignment="1">
      <alignment horizontal="right"/>
    </xf>
    <xf numFmtId="165" fontId="8" fillId="0" borderId="41" xfId="0" applyNumberFormat="1" applyFont="1" applyBorder="1" applyAlignment="1">
      <alignment horizontal="right"/>
    </xf>
    <xf numFmtId="0" fontId="56" fillId="13" borderId="80" xfId="3" applyFont="1" applyFill="1" applyBorder="1" applyAlignment="1">
      <alignment vertical="center"/>
    </xf>
    <xf numFmtId="0" fontId="56" fillId="13" borderId="49" xfId="3" applyFont="1" applyFill="1" applyBorder="1" applyAlignment="1">
      <alignment vertical="center"/>
    </xf>
    <xf numFmtId="0" fontId="56" fillId="13" borderId="80" xfId="0" applyFont="1" applyFill="1" applyBorder="1" applyAlignment="1">
      <alignment vertical="center"/>
    </xf>
    <xf numFmtId="0" fontId="56" fillId="13" borderId="49" xfId="0" applyFont="1" applyFill="1" applyBorder="1" applyAlignment="1">
      <alignment vertical="center"/>
    </xf>
    <xf numFmtId="0" fontId="14" fillId="0" borderId="0" xfId="0" applyFont="1" applyAlignment="1">
      <alignment shrinkToFit="1"/>
    </xf>
    <xf numFmtId="167" fontId="13" fillId="0" borderId="0" xfId="0" applyNumberFormat="1" applyFont="1" applyAlignment="1">
      <alignment shrinkToFit="1"/>
    </xf>
    <xf numFmtId="0" fontId="8" fillId="9" borderId="9" xfId="0" applyFont="1" applyFill="1" applyBorder="1" applyAlignment="1" applyProtection="1">
      <alignment horizontal="center" shrinkToFit="1"/>
      <protection locked="0"/>
    </xf>
    <xf numFmtId="0" fontId="8" fillId="9" borderId="9" xfId="0" applyFont="1" applyFill="1" applyBorder="1" applyAlignment="1" applyProtection="1">
      <alignment horizontal="center"/>
      <protection locked="0"/>
    </xf>
    <xf numFmtId="0" fontId="3" fillId="16" borderId="62" xfId="0" applyFont="1" applyFill="1" applyBorder="1" applyAlignment="1" applyProtection="1">
      <alignment horizontal="center" shrinkToFit="1"/>
      <protection locked="0"/>
    </xf>
    <xf numFmtId="165" fontId="11" fillId="12" borderId="49" xfId="3" applyNumberFormat="1" applyFont="1" applyFill="1" applyBorder="1" applyAlignment="1">
      <alignment horizontal="center"/>
    </xf>
    <xf numFmtId="7" fontId="11" fillId="8" borderId="49" xfId="3" applyNumberFormat="1" applyFont="1" applyFill="1" applyBorder="1" applyAlignment="1">
      <alignment horizontal="center"/>
    </xf>
    <xf numFmtId="165" fontId="11" fillId="8" borderId="49" xfId="3" applyNumberFormat="1" applyFont="1" applyFill="1" applyBorder="1" applyAlignment="1">
      <alignment horizontal="center"/>
    </xf>
    <xf numFmtId="8" fontId="11" fillId="12" borderId="49" xfId="3" applyNumberFormat="1" applyFont="1" applyFill="1" applyBorder="1" applyAlignment="1">
      <alignment horizontal="center"/>
    </xf>
    <xf numFmtId="7" fontId="11" fillId="12" borderId="49" xfId="3" applyNumberFormat="1" applyFont="1" applyFill="1" applyBorder="1" applyAlignment="1">
      <alignment horizontal="center"/>
    </xf>
    <xf numFmtId="0" fontId="10" fillId="4" borderId="4" xfId="0" applyFont="1" applyFill="1" applyBorder="1" applyAlignment="1">
      <alignment horizontal="center" shrinkToFit="1"/>
    </xf>
    <xf numFmtId="0" fontId="10" fillId="4" borderId="53" xfId="0" applyFont="1" applyFill="1" applyBorder="1" applyAlignment="1">
      <alignment horizontal="center" shrinkToFit="1"/>
    </xf>
    <xf numFmtId="0" fontId="10" fillId="4" borderId="50" xfId="0" applyFont="1" applyFill="1" applyBorder="1" applyAlignment="1">
      <alignment horizontal="center" shrinkToFit="1"/>
    </xf>
    <xf numFmtId="168" fontId="10" fillId="4" borderId="59" xfId="0" applyNumberFormat="1" applyFont="1" applyFill="1" applyBorder="1" applyAlignment="1">
      <alignment horizontal="center" shrinkToFit="1"/>
    </xf>
    <xf numFmtId="168" fontId="10" fillId="4" borderId="58" xfId="0" applyNumberFormat="1" applyFont="1" applyFill="1" applyBorder="1" applyAlignment="1">
      <alignment horizontal="center" shrinkToFit="1"/>
    </xf>
    <xf numFmtId="168" fontId="10" fillId="4" borderId="42" xfId="0" applyNumberFormat="1" applyFont="1" applyFill="1" applyBorder="1" applyAlignment="1">
      <alignment horizontal="center" shrinkToFit="1"/>
    </xf>
    <xf numFmtId="0" fontId="14" fillId="0" borderId="0" xfId="3" applyFont="1" applyAlignment="1">
      <alignment shrinkToFit="1"/>
    </xf>
    <xf numFmtId="0" fontId="13" fillId="0" borderId="0" xfId="3" applyFont="1" applyAlignment="1">
      <alignment shrinkToFit="1"/>
    </xf>
    <xf numFmtId="167" fontId="13" fillId="0" borderId="0" xfId="3" applyNumberFormat="1" applyFont="1" applyAlignment="1">
      <alignment shrinkToFit="1"/>
    </xf>
    <xf numFmtId="0" fontId="10" fillId="0" borderId="37" xfId="3" applyFont="1" applyFill="1" applyBorder="1"/>
    <xf numFmtId="0" fontId="10" fillId="0" borderId="80" xfId="3" applyFont="1" applyFill="1" applyBorder="1"/>
    <xf numFmtId="165" fontId="11" fillId="0" borderId="49" xfId="3" applyNumberFormat="1" applyFont="1" applyFill="1" applyBorder="1" applyAlignment="1">
      <alignment horizontal="center" vertical="center"/>
    </xf>
    <xf numFmtId="0" fontId="11" fillId="5" borderId="42" xfId="3" applyFont="1" applyFill="1" applyBorder="1"/>
    <xf numFmtId="0" fontId="10" fillId="0" borderId="79" xfId="3" applyFont="1" applyFill="1" applyBorder="1"/>
    <xf numFmtId="165" fontId="50" fillId="0" borderId="54" xfId="3" applyNumberFormat="1" applyFont="1" applyFill="1" applyBorder="1" applyAlignment="1">
      <alignment horizontal="center"/>
    </xf>
    <xf numFmtId="0" fontId="11" fillId="12" borderId="26" xfId="3" applyFont="1" applyFill="1" applyBorder="1"/>
    <xf numFmtId="0" fontId="10" fillId="0" borderId="7" xfId="3" applyFont="1" applyFill="1" applyBorder="1"/>
    <xf numFmtId="7" fontId="11" fillId="0" borderId="17" xfId="1" applyNumberFormat="1" applyFont="1" applyFill="1" applyBorder="1" applyAlignment="1">
      <alignment horizontal="center"/>
    </xf>
    <xf numFmtId="0" fontId="10" fillId="0" borderId="2" xfId="3" applyFont="1" applyFill="1" applyBorder="1"/>
    <xf numFmtId="7" fontId="11" fillId="0" borderId="52" xfId="3" applyNumberFormat="1" applyFont="1" applyFill="1" applyBorder="1" applyAlignment="1">
      <alignment horizontal="center"/>
    </xf>
    <xf numFmtId="0" fontId="10" fillId="0" borderId="26" xfId="3" applyFont="1" applyFill="1" applyBorder="1"/>
    <xf numFmtId="7" fontId="11" fillId="0" borderId="49" xfId="3" applyNumberFormat="1" applyFont="1" applyFill="1" applyBorder="1" applyAlignment="1">
      <alignment horizontal="center" vertical="center"/>
    </xf>
    <xf numFmtId="0" fontId="10" fillId="0" borderId="42" xfId="3" applyFont="1" applyFill="1" applyBorder="1"/>
    <xf numFmtId="0" fontId="3" fillId="0" borderId="54" xfId="3" applyFill="1" applyBorder="1" applyAlignment="1">
      <alignment horizontal="center"/>
    </xf>
    <xf numFmtId="2" fontId="10" fillId="0" borderId="81" xfId="3" applyNumberFormat="1" applyFont="1" applyBorder="1" applyAlignment="1">
      <alignment horizontal="center"/>
    </xf>
    <xf numFmtId="0" fontId="10" fillId="0" borderId="5" xfId="3" applyFont="1" applyFill="1" applyBorder="1"/>
    <xf numFmtId="0" fontId="3" fillId="0" borderId="13" xfId="3" applyFill="1" applyBorder="1" applyAlignment="1">
      <alignment horizontal="center"/>
    </xf>
    <xf numFmtId="7" fontId="11" fillId="0" borderId="13" xfId="3" applyNumberFormat="1" applyFont="1" applyFill="1" applyBorder="1" applyAlignment="1">
      <alignment horizontal="center"/>
    </xf>
    <xf numFmtId="165" fontId="11" fillId="0" borderId="13" xfId="3" applyNumberFormat="1" applyFont="1" applyFill="1" applyBorder="1" applyAlignment="1">
      <alignment horizontal="center"/>
    </xf>
    <xf numFmtId="0" fontId="11" fillId="8" borderId="26" xfId="3" applyFont="1" applyFill="1" applyBorder="1"/>
    <xf numFmtId="0" fontId="10" fillId="12" borderId="26" xfId="3" applyFont="1" applyFill="1" applyBorder="1"/>
    <xf numFmtId="165" fontId="11" fillId="0" borderId="17" xfId="1" applyNumberFormat="1" applyFont="1" applyFill="1" applyBorder="1" applyAlignment="1">
      <alignment horizontal="center"/>
    </xf>
    <xf numFmtId="165" fontId="11" fillId="0" borderId="52" xfId="3" applyNumberFormat="1" applyFont="1" applyFill="1" applyBorder="1" applyAlignment="1">
      <alignment horizontal="center"/>
    </xf>
    <xf numFmtId="0" fontId="10" fillId="4" borderId="0" xfId="0" applyFont="1" applyFill="1" applyBorder="1" applyAlignment="1">
      <alignment shrinkToFit="1"/>
    </xf>
    <xf numFmtId="0" fontId="10" fillId="4" borderId="13" xfId="0" applyFont="1" applyFill="1" applyBorder="1" applyAlignment="1">
      <alignment shrinkToFit="1"/>
    </xf>
    <xf numFmtId="0" fontId="10" fillId="0" borderId="4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2" xfId="0" applyFont="1" applyBorder="1" applyAlignment="1" applyProtection="1">
      <alignment horizontal="left" vertical="top" wrapText="1"/>
    </xf>
    <xf numFmtId="0" fontId="10" fillId="0" borderId="44" xfId="0" applyFont="1" applyBorder="1" applyAlignment="1" applyProtection="1">
      <alignment wrapText="1"/>
    </xf>
    <xf numFmtId="0" fontId="10" fillId="0" borderId="0" xfId="0" applyFont="1" applyBorder="1" applyAlignment="1" applyProtection="1">
      <alignment wrapText="1"/>
    </xf>
    <xf numFmtId="0" fontId="10" fillId="0" borderId="22" xfId="0" applyFont="1" applyBorder="1" applyAlignment="1" applyProtection="1">
      <alignment wrapText="1"/>
    </xf>
    <xf numFmtId="0" fontId="10" fillId="0" borderId="44" xfId="0" applyFont="1" applyBorder="1" applyAlignment="1" applyProtection="1">
      <alignment vertical="top" wrapText="1"/>
    </xf>
    <xf numFmtId="0" fontId="10" fillId="0" borderId="0" xfId="0" applyFont="1" applyBorder="1" applyAlignment="1" applyProtection="1">
      <alignment vertical="top" wrapText="1"/>
    </xf>
    <xf numFmtId="0" fontId="10" fillId="0" borderId="22" xfId="0" applyFont="1" applyBorder="1" applyAlignment="1" applyProtection="1">
      <alignment vertical="top" wrapText="1"/>
    </xf>
    <xf numFmtId="0" fontId="8" fillId="0" borderId="131" xfId="0" applyFont="1" applyFill="1" applyBorder="1" applyAlignment="1" applyProtection="1">
      <protection locked="0"/>
    </xf>
    <xf numFmtId="0" fontId="8" fillId="0" borderId="131" xfId="0" applyFont="1" applyFill="1" applyBorder="1" applyAlignment="1" applyProtection="1">
      <alignment horizontal="right"/>
      <protection locked="0"/>
    </xf>
    <xf numFmtId="0" fontId="0" fillId="0" borderId="0" xfId="0" applyProtection="1">
      <protection locked="0"/>
    </xf>
    <xf numFmtId="165" fontId="8" fillId="0" borderId="13" xfId="0" applyNumberFormat="1" applyFont="1" applyBorder="1" applyAlignment="1">
      <alignment horizontal="right"/>
    </xf>
    <xf numFmtId="165" fontId="8" fillId="5" borderId="2" xfId="1" applyNumberFormat="1" applyFont="1" applyFill="1" applyBorder="1" applyAlignment="1" applyProtection="1">
      <alignment horizontal="right"/>
      <protection locked="0"/>
    </xf>
    <xf numFmtId="165" fontId="8" fillId="5" borderId="13" xfId="1" applyNumberFormat="1" applyFont="1" applyFill="1" applyBorder="1" applyAlignment="1" applyProtection="1">
      <alignment horizontal="right"/>
      <protection locked="0"/>
    </xf>
    <xf numFmtId="165" fontId="8" fillId="5" borderId="2" xfId="0" applyNumberFormat="1" applyFont="1" applyFill="1" applyBorder="1" applyAlignment="1" applyProtection="1">
      <alignment horizontal="right"/>
    </xf>
    <xf numFmtId="165" fontId="8" fillId="5" borderId="13" xfId="0" applyNumberFormat="1" applyFont="1" applyFill="1" applyBorder="1" applyAlignment="1" applyProtection="1">
      <alignment horizontal="right"/>
    </xf>
    <xf numFmtId="165" fontId="11" fillId="8" borderId="49" xfId="3" applyNumberFormat="1" applyFont="1" applyFill="1" applyBorder="1" applyAlignment="1">
      <alignment horizontal="center"/>
    </xf>
    <xf numFmtId="165" fontId="11" fillId="12" borderId="49" xfId="3" applyNumberFormat="1" applyFont="1" applyFill="1" applyBorder="1" applyAlignment="1">
      <alignment horizontal="center"/>
    </xf>
    <xf numFmtId="7" fontId="11" fillId="8" borderId="49" xfId="3" applyNumberFormat="1" applyFont="1" applyFill="1" applyBorder="1" applyAlignment="1">
      <alignment horizontal="center"/>
    </xf>
    <xf numFmtId="8" fontId="11" fillId="12" borderId="49" xfId="3" applyNumberFormat="1" applyFont="1" applyFill="1" applyBorder="1" applyAlignment="1">
      <alignment horizontal="center"/>
    </xf>
    <xf numFmtId="165" fontId="8" fillId="0" borderId="0" xfId="0" applyNumberFormat="1" applyFont="1" applyBorder="1" applyAlignment="1">
      <alignment horizontal="right"/>
    </xf>
    <xf numFmtId="0" fontId="0" fillId="16" borderId="62" xfId="0" applyFont="1" applyFill="1" applyBorder="1" applyAlignment="1" applyProtection="1">
      <alignment horizontal="center" shrinkToFit="1"/>
    </xf>
    <xf numFmtId="0" fontId="3" fillId="16" borderId="62" xfId="0" applyFont="1" applyFill="1" applyBorder="1" applyAlignment="1" applyProtection="1">
      <alignment horizontal="center" shrinkToFit="1"/>
    </xf>
    <xf numFmtId="0" fontId="3" fillId="9" borderId="10" xfId="0" applyFont="1" applyFill="1" applyBorder="1" applyAlignment="1" applyProtection="1">
      <alignment horizontal="center" shrinkToFit="1"/>
    </xf>
    <xf numFmtId="0" fontId="10" fillId="0" borderId="31" xfId="3" applyFont="1" applyBorder="1" applyAlignment="1">
      <alignment horizontal="center"/>
    </xf>
    <xf numFmtId="0" fontId="8" fillId="5" borderId="23" xfId="3" applyFont="1" applyFill="1" applyBorder="1" applyAlignment="1">
      <alignment vertical="center"/>
    </xf>
    <xf numFmtId="2" fontId="10" fillId="0" borderId="41" xfId="3" applyNumberFormat="1" applyFont="1" applyBorder="1" applyAlignment="1">
      <alignment horizontal="center"/>
    </xf>
    <xf numFmtId="0" fontId="11" fillId="9" borderId="111" xfId="0" applyFont="1" applyFill="1" applyBorder="1" applyAlignment="1" applyProtection="1">
      <alignment horizontal="center" shrinkToFit="1"/>
      <protection locked="0"/>
    </xf>
    <xf numFmtId="0" fontId="82" fillId="0" borderId="0" xfId="4" applyFont="1"/>
    <xf numFmtId="0" fontId="82" fillId="21" borderId="53" xfId="4" applyFont="1" applyFill="1" applyBorder="1"/>
    <xf numFmtId="0" fontId="82" fillId="21" borderId="61" xfId="4" applyFont="1" applyFill="1" applyBorder="1"/>
    <xf numFmtId="0" fontId="82" fillId="21" borderId="50" xfId="4" applyFont="1" applyFill="1" applyBorder="1"/>
    <xf numFmtId="0" fontId="82" fillId="0" borderId="44" xfId="4" applyFont="1" applyBorder="1"/>
    <xf numFmtId="0" fontId="82" fillId="0" borderId="0" xfId="4" applyFont="1" applyBorder="1"/>
    <xf numFmtId="0" fontId="82" fillId="0" borderId="22" xfId="4" applyFont="1" applyBorder="1"/>
    <xf numFmtId="0" fontId="82" fillId="0" borderId="48" xfId="4" applyFont="1" applyBorder="1"/>
    <xf numFmtId="0" fontId="82" fillId="0" borderId="9" xfId="4" applyFont="1" applyBorder="1"/>
    <xf numFmtId="0" fontId="82" fillId="0" borderId="30" xfId="4" applyFont="1" applyBorder="1"/>
    <xf numFmtId="1" fontId="82" fillId="0" borderId="22" xfId="4" applyNumberFormat="1" applyFont="1" applyBorder="1"/>
    <xf numFmtId="0" fontId="82" fillId="0" borderId="0" xfId="4" applyFont="1" applyBorder="1" applyAlignment="1">
      <alignment horizontal="center"/>
    </xf>
    <xf numFmtId="175" fontId="82" fillId="0" borderId="22" xfId="4" applyNumberFormat="1" applyFont="1" applyBorder="1"/>
    <xf numFmtId="0" fontId="82" fillId="21" borderId="44" xfId="4" applyFont="1" applyFill="1" applyBorder="1"/>
    <xf numFmtId="0" fontId="82" fillId="21" borderId="0" xfId="4" applyFont="1" applyFill="1" applyBorder="1"/>
    <xf numFmtId="0" fontId="82" fillId="21" borderId="0" xfId="4" applyFont="1" applyFill="1" applyBorder="1" applyAlignment="1">
      <alignment horizontal="center"/>
    </xf>
    <xf numFmtId="0" fontId="82" fillId="21" borderId="48" xfId="4" applyFont="1" applyFill="1" applyBorder="1"/>
    <xf numFmtId="0" fontId="82" fillId="21" borderId="9" xfId="4" applyFont="1" applyFill="1" applyBorder="1"/>
    <xf numFmtId="1" fontId="82" fillId="0" borderId="30" xfId="4" applyNumberFormat="1" applyFont="1" applyBorder="1"/>
    <xf numFmtId="44" fontId="82" fillId="0" borderId="22" xfId="4" applyNumberFormat="1" applyFont="1" applyBorder="1"/>
    <xf numFmtId="44" fontId="82" fillId="21" borderId="30" xfId="4" applyNumberFormat="1" applyFont="1" applyFill="1" applyBorder="1"/>
    <xf numFmtId="176" fontId="82" fillId="0" borderId="0" xfId="4" applyNumberFormat="1" applyFont="1" applyBorder="1"/>
    <xf numFmtId="176" fontId="82" fillId="0" borderId="22" xfId="4" applyNumberFormat="1" applyFont="1" applyBorder="1"/>
    <xf numFmtId="0" fontId="82" fillId="0" borderId="44" xfId="4" applyFont="1" applyFill="1" applyBorder="1"/>
    <xf numFmtId="175" fontId="82" fillId="21" borderId="9" xfId="4" applyNumberFormat="1" applyFont="1" applyFill="1" applyBorder="1"/>
    <xf numFmtId="175" fontId="82" fillId="21" borderId="30" xfId="4" applyNumberFormat="1" applyFont="1" applyFill="1" applyBorder="1"/>
    <xf numFmtId="44" fontId="82" fillId="0" borderId="0" xfId="4" applyNumberFormat="1" applyFont="1"/>
    <xf numFmtId="0" fontId="82" fillId="21" borderId="51" xfId="4" applyFont="1" applyFill="1" applyBorder="1"/>
    <xf numFmtId="0" fontId="82" fillId="21" borderId="37" xfId="4" applyFont="1" applyFill="1" applyBorder="1"/>
    <xf numFmtId="9" fontId="4" fillId="21" borderId="61" xfId="5" applyFont="1" applyFill="1" applyBorder="1"/>
    <xf numFmtId="9" fontId="4" fillId="21" borderId="50" xfId="5" applyFont="1" applyFill="1" applyBorder="1"/>
    <xf numFmtId="0" fontId="58" fillId="0" borderId="44" xfId="4" applyFont="1" applyFill="1" applyBorder="1"/>
    <xf numFmtId="0" fontId="58" fillId="0" borderId="48" xfId="4" applyFont="1" applyFill="1" applyBorder="1"/>
    <xf numFmtId="169" fontId="4" fillId="0" borderId="0" xfId="5" applyNumberFormat="1" applyFont="1" applyBorder="1" applyAlignment="1">
      <alignment horizontal="center"/>
    </xf>
    <xf numFmtId="175" fontId="4" fillId="21" borderId="22" xfId="6" applyNumberFormat="1" applyFont="1" applyFill="1" applyBorder="1"/>
    <xf numFmtId="175" fontId="4" fillId="21" borderId="30" xfId="6" applyNumberFormat="1" applyFont="1" applyFill="1" applyBorder="1"/>
    <xf numFmtId="169" fontId="4" fillId="0" borderId="9" xfId="5" applyNumberFormat="1" applyFont="1" applyBorder="1" applyAlignment="1">
      <alignment horizontal="center"/>
    </xf>
    <xf numFmtId="44" fontId="4" fillId="0" borderId="22" xfId="6" applyFont="1" applyBorder="1"/>
    <xf numFmtId="175" fontId="4" fillId="0" borderId="0" xfId="6" applyNumberFormat="1" applyFont="1" applyBorder="1"/>
    <xf numFmtId="175" fontId="4" fillId="0" borderId="22" xfId="6" applyNumberFormat="1" applyFont="1" applyBorder="1"/>
    <xf numFmtId="9" fontId="4" fillId="0" borderId="9" xfId="5" applyFont="1" applyBorder="1" applyAlignment="1">
      <alignment horizontal="center"/>
    </xf>
    <xf numFmtId="175" fontId="4" fillId="0" borderId="9" xfId="6" applyNumberFormat="1" applyFont="1" applyBorder="1"/>
    <xf numFmtId="175" fontId="4" fillId="0" borderId="30" xfId="6" applyNumberFormat="1" applyFont="1" applyBorder="1"/>
    <xf numFmtId="0" fontId="10" fillId="0" borderId="0" xfId="0" applyFont="1" applyAlignment="1">
      <alignment wrapText="1"/>
    </xf>
    <xf numFmtId="0" fontId="83" fillId="0" borderId="0" xfId="0" applyFont="1"/>
    <xf numFmtId="0" fontId="84" fillId="0" borderId="0" xfId="0" applyFont="1" applyAlignment="1">
      <alignment horizontal="right"/>
    </xf>
    <xf numFmtId="0" fontId="0" fillId="22" borderId="0" xfId="0" applyFill="1"/>
    <xf numFmtId="0" fontId="86" fillId="0" borderId="0" xfId="0" applyFont="1" applyAlignment="1">
      <alignment horizontal="right" vertical="center"/>
    </xf>
    <xf numFmtId="0" fontId="3" fillId="22" borderId="0" xfId="0" applyFont="1" applyFill="1"/>
    <xf numFmtId="0" fontId="3" fillId="23" borderId="48" xfId="0" applyFont="1" applyFill="1" applyBorder="1" applyAlignment="1">
      <alignment vertical="center"/>
    </xf>
    <xf numFmtId="0" fontId="13" fillId="23" borderId="9" xfId="0" applyFont="1" applyFill="1" applyBorder="1" applyAlignment="1">
      <alignment horizontal="center" vertical="center"/>
    </xf>
    <xf numFmtId="0" fontId="13" fillId="23" borderId="9" xfId="0" applyFont="1" applyFill="1" applyBorder="1" applyAlignment="1">
      <alignment horizontal="right" vertical="center"/>
    </xf>
    <xf numFmtId="0" fontId="13" fillId="23" borderId="30" xfId="0" applyFont="1" applyFill="1" applyBorder="1" applyAlignment="1">
      <alignment horizontal="center" vertical="center"/>
    </xf>
    <xf numFmtId="0" fontId="3" fillId="23" borderId="51" xfId="0" applyFont="1" applyFill="1" applyBorder="1" applyAlignment="1">
      <alignment vertical="center"/>
    </xf>
    <xf numFmtId="0" fontId="13" fillId="23" borderId="37" xfId="0" applyFont="1" applyFill="1" applyBorder="1" applyAlignment="1">
      <alignment horizontal="center" vertical="center"/>
    </xf>
    <xf numFmtId="0" fontId="13" fillId="23" borderId="37" xfId="0" applyFont="1" applyFill="1" applyBorder="1" applyAlignment="1">
      <alignment horizontal="right" vertical="center"/>
    </xf>
    <xf numFmtId="0" fontId="13" fillId="23" borderId="28" xfId="0" applyFont="1" applyFill="1" applyBorder="1" applyAlignment="1">
      <alignment horizontal="center" vertical="center"/>
    </xf>
    <xf numFmtId="0" fontId="3" fillId="23" borderId="51" xfId="3" applyFill="1" applyBorder="1" applyAlignment="1">
      <alignment vertical="center"/>
    </xf>
    <xf numFmtId="0" fontId="64" fillId="23" borderId="37" xfId="3" applyFont="1" applyFill="1" applyBorder="1" applyAlignment="1">
      <alignment horizontal="center" vertical="center"/>
    </xf>
    <xf numFmtId="0" fontId="13" fillId="23" borderId="37" xfId="3" applyFont="1" applyFill="1" applyBorder="1" applyAlignment="1">
      <alignment horizontal="right" vertical="center"/>
    </xf>
    <xf numFmtId="0" fontId="13" fillId="23" borderId="37" xfId="3" applyFont="1" applyFill="1" applyBorder="1" applyAlignment="1">
      <alignment horizontal="left" vertical="center"/>
    </xf>
    <xf numFmtId="0" fontId="64" fillId="23" borderId="28" xfId="3" applyFont="1" applyFill="1" applyBorder="1" applyAlignment="1">
      <alignment horizontal="center" vertical="center"/>
    </xf>
    <xf numFmtId="0" fontId="4" fillId="23" borderId="51" xfId="0" applyFont="1" applyFill="1" applyBorder="1" applyAlignment="1">
      <alignment vertical="center"/>
    </xf>
    <xf numFmtId="0" fontId="5" fillId="23" borderId="37" xfId="0" applyFont="1" applyFill="1" applyBorder="1" applyAlignment="1">
      <alignment horizontal="center" vertical="center"/>
    </xf>
    <xf numFmtId="0" fontId="5" fillId="23" borderId="37" xfId="0" applyFont="1" applyFill="1" applyBorder="1" applyAlignment="1">
      <alignment horizontal="right" vertical="center"/>
    </xf>
    <xf numFmtId="0" fontId="5" fillId="23" borderId="28" xfId="0" applyFont="1" applyFill="1" applyBorder="1" applyAlignment="1">
      <alignment horizontal="center" vertical="center"/>
    </xf>
    <xf numFmtId="0" fontId="11" fillId="23" borderId="72" xfId="3" applyFont="1" applyFill="1" applyBorder="1" applyAlignment="1">
      <alignment horizontal="center" wrapText="1"/>
    </xf>
    <xf numFmtId="0" fontId="8" fillId="23" borderId="93" xfId="3" applyFont="1" applyFill="1" applyBorder="1" applyAlignment="1">
      <alignment horizontal="left" vertical="center"/>
    </xf>
    <xf numFmtId="0" fontId="8" fillId="23" borderId="68" xfId="3" applyFont="1" applyFill="1" applyBorder="1" applyAlignment="1">
      <alignment horizontal="center" vertical="center" wrapText="1"/>
    </xf>
    <xf numFmtId="0" fontId="8" fillId="23" borderId="93" xfId="3" applyFont="1" applyFill="1" applyBorder="1" applyAlignment="1">
      <alignment horizontal="center" vertical="center"/>
    </xf>
    <xf numFmtId="0" fontId="3" fillId="0" borderId="44" xfId="3" applyBorder="1"/>
    <xf numFmtId="165" fontId="10" fillId="0" borderId="0" xfId="3" applyNumberFormat="1" applyFont="1" applyBorder="1" applyAlignment="1">
      <alignment horizontal="center"/>
    </xf>
    <xf numFmtId="0" fontId="3" fillId="0" borderId="48" xfId="3" applyBorder="1"/>
    <xf numFmtId="0" fontId="3" fillId="0" borderId="19" xfId="3" applyFont="1" applyBorder="1"/>
    <xf numFmtId="0" fontId="10" fillId="0" borderId="19" xfId="3" applyFont="1" applyBorder="1" applyAlignment="1">
      <alignment horizontal="center"/>
    </xf>
    <xf numFmtId="8" fontId="10" fillId="0" borderId="0" xfId="3" applyNumberFormat="1" applyFont="1" applyBorder="1" applyAlignment="1">
      <alignment horizontal="center"/>
    </xf>
    <xf numFmtId="0" fontId="10" fillId="0" borderId="0" xfId="3" applyFont="1" applyFill="1" applyBorder="1" applyAlignment="1">
      <alignment horizontal="center"/>
    </xf>
    <xf numFmtId="0" fontId="8" fillId="23" borderId="93" xfId="3" applyFont="1" applyFill="1" applyBorder="1" applyAlignment="1">
      <alignment horizontal="center" vertical="center" wrapText="1"/>
    </xf>
    <xf numFmtId="165" fontId="3" fillId="9" borderId="14" xfId="0" applyNumberFormat="1" applyFont="1" applyFill="1" applyBorder="1" applyProtection="1">
      <protection locked="0"/>
    </xf>
    <xf numFmtId="0" fontId="58" fillId="24" borderId="0" xfId="0" applyFont="1" applyFill="1"/>
    <xf numFmtId="0" fontId="0" fillId="24" borderId="0" xfId="0" applyFill="1"/>
    <xf numFmtId="0" fontId="59" fillId="24" borderId="0" xfId="0" applyFont="1" applyFill="1"/>
    <xf numFmtId="0" fontId="60" fillId="24" borderId="0" xfId="0" applyFont="1" applyFill="1"/>
    <xf numFmtId="0" fontId="8" fillId="0" borderId="0" xfId="0" applyFont="1" applyAlignment="1">
      <alignment horizontal="left"/>
    </xf>
    <xf numFmtId="0" fontId="0" fillId="0" borderId="0" xfId="0" applyAlignment="1">
      <alignment horizontal="left"/>
    </xf>
    <xf numFmtId="165" fontId="82" fillId="21" borderId="37" xfId="4" applyNumberFormat="1" applyFont="1" applyFill="1" applyBorder="1"/>
    <xf numFmtId="165" fontId="82" fillId="21" borderId="28" xfId="4" applyNumberFormat="1" applyFont="1" applyFill="1" applyBorder="1"/>
    <xf numFmtId="0" fontId="0" fillId="0" borderId="0" xfId="0" applyProtection="1">
      <protection locked="0"/>
    </xf>
    <xf numFmtId="165" fontId="8" fillId="5" borderId="0" xfId="0" applyNumberFormat="1" applyFont="1" applyFill="1" applyBorder="1" applyAlignment="1" applyProtection="1">
      <alignment horizontal="right"/>
    </xf>
    <xf numFmtId="0" fontId="11" fillId="16" borderId="132" xfId="0" applyFont="1" applyFill="1" applyBorder="1" applyAlignment="1" applyProtection="1">
      <protection locked="0"/>
    </xf>
    <xf numFmtId="0" fontId="80" fillId="0" borderId="0" xfId="0" applyFont="1" applyBorder="1" applyAlignment="1" applyProtection="1">
      <alignment horizontal="center"/>
      <protection locked="0"/>
    </xf>
    <xf numFmtId="49" fontId="3" fillId="9" borderId="37" xfId="0" applyNumberFormat="1" applyFont="1" applyFill="1" applyBorder="1" applyAlignment="1" applyProtection="1">
      <protection locked="0"/>
    </xf>
    <xf numFmtId="173" fontId="8" fillId="25" borderId="0" xfId="0" applyNumberFormat="1" applyFont="1" applyFill="1" applyBorder="1" applyAlignment="1" applyProtection="1">
      <alignment horizontal="left" shrinkToFit="1"/>
    </xf>
    <xf numFmtId="165" fontId="8" fillId="5" borderId="0" xfId="0" applyNumberFormat="1" applyFont="1" applyFill="1" applyBorder="1" applyAlignment="1" applyProtection="1">
      <alignment horizontal="left"/>
    </xf>
    <xf numFmtId="0" fontId="80" fillId="0" borderId="0" xfId="0" applyFont="1" applyProtection="1"/>
    <xf numFmtId="0" fontId="24" fillId="5" borderId="130" xfId="0" applyFont="1" applyFill="1" applyBorder="1" applyAlignment="1" applyProtection="1">
      <alignment horizontal="left"/>
    </xf>
    <xf numFmtId="0" fontId="0" fillId="0" borderId="61" xfId="0" applyBorder="1" applyAlignment="1" applyProtection="1">
      <alignment horizontal="left"/>
    </xf>
    <xf numFmtId="0" fontId="0" fillId="0" borderId="50" xfId="0" applyBorder="1" applyAlignment="1" applyProtection="1">
      <alignment horizontal="left"/>
    </xf>
    <xf numFmtId="0" fontId="3" fillId="5" borderId="44" xfId="0" applyFont="1" applyFill="1" applyBorder="1" applyAlignment="1" applyProtection="1">
      <alignment horizontal="left"/>
    </xf>
    <xf numFmtId="0" fontId="3" fillId="0" borderId="0" xfId="0" applyFont="1" applyBorder="1" applyAlignment="1" applyProtection="1">
      <alignment horizontal="left"/>
    </xf>
    <xf numFmtId="0" fontId="3" fillId="0" borderId="22" xfId="0" applyFont="1" applyBorder="1" applyAlignment="1" applyProtection="1">
      <alignment horizontal="left"/>
    </xf>
    <xf numFmtId="0" fontId="3" fillId="5" borderId="48" xfId="0" applyFont="1" applyFill="1" applyBorder="1" applyAlignment="1" applyProtection="1">
      <alignment horizontal="left"/>
    </xf>
    <xf numFmtId="0" fontId="3" fillId="0" borderId="9" xfId="0" applyFont="1" applyBorder="1" applyAlignment="1" applyProtection="1">
      <alignment horizontal="left"/>
    </xf>
    <xf numFmtId="0" fontId="3" fillId="0" borderId="30" xfId="0" applyFont="1" applyBorder="1" applyAlignment="1" applyProtection="1">
      <alignment horizontal="left"/>
    </xf>
    <xf numFmtId="0" fontId="3" fillId="5" borderId="44" xfId="3" applyFont="1" applyFill="1" applyBorder="1" applyAlignment="1" applyProtection="1">
      <alignment horizontal="left"/>
    </xf>
    <xf numFmtId="0" fontId="3" fillId="5" borderId="48" xfId="3" applyFont="1" applyFill="1" applyBorder="1" applyAlignment="1" applyProtection="1">
      <alignment horizontal="left"/>
    </xf>
    <xf numFmtId="0" fontId="0" fillId="0" borderId="0" xfId="0" applyBorder="1" applyAlignment="1" applyProtection="1">
      <alignment horizontal="left"/>
    </xf>
    <xf numFmtId="0" fontId="0" fillId="0" borderId="22" xfId="0" applyBorder="1" applyAlignment="1" applyProtection="1">
      <alignment horizontal="left"/>
    </xf>
    <xf numFmtId="0" fontId="0" fillId="0" borderId="9" xfId="0" applyBorder="1" applyAlignment="1" applyProtection="1">
      <alignment horizontal="left"/>
    </xf>
    <xf numFmtId="0" fontId="0" fillId="0" borderId="30" xfId="0" applyBorder="1" applyAlignment="1" applyProtection="1">
      <alignment horizontal="left"/>
    </xf>
    <xf numFmtId="0" fontId="24" fillId="5" borderId="53" xfId="0" applyFont="1" applyFill="1" applyBorder="1" applyAlignment="1" applyProtection="1">
      <alignment horizontal="left"/>
    </xf>
    <xf numFmtId="0" fontId="11" fillId="5" borderId="48" xfId="0" applyFont="1" applyFill="1" applyBorder="1" applyAlignment="1" applyProtection="1">
      <alignment horizontal="left"/>
    </xf>
    <xf numFmtId="0" fontId="0" fillId="0" borderId="37" xfId="0" applyBorder="1" applyAlignment="1" applyProtection="1">
      <alignment horizontal="left"/>
    </xf>
    <xf numFmtId="0" fontId="0" fillId="0" borderId="28" xfId="0" applyBorder="1" applyAlignment="1" applyProtection="1">
      <alignment horizontal="left"/>
    </xf>
    <xf numFmtId="0" fontId="8" fillId="8" borderId="44" xfId="0" applyFont="1" applyFill="1" applyBorder="1" applyAlignment="1" applyProtection="1">
      <alignment horizontal="left"/>
    </xf>
    <xf numFmtId="0" fontId="0" fillId="8" borderId="0" xfId="0" applyFill="1" applyBorder="1" applyAlignment="1" applyProtection="1">
      <alignment horizontal="left"/>
    </xf>
    <xf numFmtId="0" fontId="0" fillId="8" borderId="22" xfId="0" applyFill="1" applyBorder="1" applyAlignment="1" applyProtection="1">
      <alignment horizontal="left"/>
    </xf>
    <xf numFmtId="0" fontId="3" fillId="5" borderId="53" xfId="0" applyFont="1" applyFill="1" applyBorder="1" applyAlignment="1" applyProtection="1">
      <alignment horizontal="left"/>
    </xf>
    <xf numFmtId="0" fontId="0" fillId="11" borderId="37" xfId="0" applyFill="1" applyBorder="1" applyAlignment="1" applyProtection="1">
      <alignment horizontal="left"/>
    </xf>
    <xf numFmtId="0" fontId="0" fillId="11" borderId="28" xfId="0" applyFill="1" applyBorder="1" applyAlignment="1" applyProtection="1">
      <alignment horizontal="left"/>
    </xf>
    <xf numFmtId="0" fontId="8" fillId="5" borderId="37" xfId="0" applyFont="1" applyFill="1" applyBorder="1" applyAlignment="1" applyProtection="1"/>
    <xf numFmtId="0" fontId="55" fillId="0" borderId="0" xfId="0" applyFont="1" applyAlignment="1" applyProtection="1"/>
    <xf numFmtId="0" fontId="8" fillId="0" borderId="0" xfId="0" applyFont="1" applyAlignment="1" applyProtection="1"/>
    <xf numFmtId="0" fontId="1" fillId="0" borderId="0" xfId="7" applyFont="1"/>
    <xf numFmtId="0" fontId="1" fillId="0" borderId="10" xfId="7" applyFont="1" applyBorder="1" applyAlignment="1">
      <alignment horizontal="center"/>
    </xf>
    <xf numFmtId="0" fontId="1" fillId="0" borderId="10" xfId="7" applyFont="1" applyFill="1" applyBorder="1" applyAlignment="1">
      <alignment horizontal="center"/>
    </xf>
    <xf numFmtId="165" fontId="49" fillId="0" borderId="10" xfId="7" applyNumberFormat="1" applyFont="1" applyBorder="1"/>
    <xf numFmtId="10" fontId="49" fillId="0" borderId="10" xfId="7" applyNumberFormat="1" applyFont="1" applyBorder="1"/>
    <xf numFmtId="2" fontId="92" fillId="0" borderId="0" xfId="3" applyNumberFormat="1" applyFont="1" applyFill="1" applyBorder="1" applyAlignment="1">
      <alignment horizontal="center"/>
    </xf>
    <xf numFmtId="0" fontId="92" fillId="0" borderId="0" xfId="3" applyFont="1" applyFill="1" applyBorder="1" applyAlignment="1">
      <alignment horizontal="center"/>
    </xf>
    <xf numFmtId="0" fontId="1" fillId="0" borderId="0" xfId="7" applyFont="1" applyAlignment="1"/>
    <xf numFmtId="2" fontId="93" fillId="0" borderId="0" xfId="3" applyNumberFormat="1" applyFont="1" applyFill="1" applyBorder="1" applyAlignment="1">
      <alignment horizontal="center"/>
    </xf>
    <xf numFmtId="0" fontId="94" fillId="0" borderId="0" xfId="7" applyFont="1" applyAlignment="1">
      <alignment horizontal="center"/>
    </xf>
    <xf numFmtId="2" fontId="95" fillId="0" borderId="0" xfId="3" applyNumberFormat="1" applyFont="1" applyFill="1" applyBorder="1" applyAlignment="1">
      <alignment horizontal="center"/>
    </xf>
    <xf numFmtId="0" fontId="95" fillId="0" borderId="6" xfId="3" applyFont="1" applyBorder="1" applyAlignment="1">
      <alignment horizontal="center"/>
    </xf>
    <xf numFmtId="0" fontId="95" fillId="0" borderId="29" xfId="3" applyFont="1" applyBorder="1" applyAlignment="1">
      <alignment horizontal="center"/>
    </xf>
    <xf numFmtId="0" fontId="94" fillId="0" borderId="0" xfId="7" applyFont="1"/>
    <xf numFmtId="4" fontId="95" fillId="5" borderId="29" xfId="3" applyNumberFormat="1" applyFont="1" applyFill="1" applyBorder="1" applyAlignment="1">
      <alignment horizontal="center"/>
    </xf>
    <xf numFmtId="0" fontId="95" fillId="0" borderId="27" xfId="3" applyFont="1" applyBorder="1" applyAlignment="1">
      <alignment horizontal="center"/>
    </xf>
    <xf numFmtId="4" fontId="95" fillId="5" borderId="15" xfId="3" applyNumberFormat="1" applyFont="1" applyFill="1" applyBorder="1" applyAlignment="1">
      <alignment horizontal="center"/>
    </xf>
    <xf numFmtId="4" fontId="95" fillId="5" borderId="10" xfId="3" applyNumberFormat="1" applyFont="1" applyFill="1" applyBorder="1" applyAlignment="1">
      <alignment horizontal="center"/>
    </xf>
    <xf numFmtId="4" fontId="95" fillId="5" borderId="16" xfId="3" applyNumberFormat="1" applyFont="1" applyFill="1" applyBorder="1" applyAlignment="1">
      <alignment horizontal="center"/>
    </xf>
    <xf numFmtId="4" fontId="95" fillId="5" borderId="32" xfId="3" applyNumberFormat="1" applyFont="1" applyFill="1" applyBorder="1" applyAlignment="1">
      <alignment horizontal="center"/>
    </xf>
    <xf numFmtId="4" fontId="95" fillId="5" borderId="19" xfId="3" applyNumberFormat="1" applyFont="1" applyFill="1" applyBorder="1" applyAlignment="1">
      <alignment horizontal="center"/>
    </xf>
    <xf numFmtId="165" fontId="8" fillId="0" borderId="13" xfId="0" applyNumberFormat="1" applyFont="1" applyBorder="1" applyAlignment="1">
      <alignment horizontal="right"/>
    </xf>
    <xf numFmtId="165" fontId="8" fillId="0" borderId="7" xfId="0" applyNumberFormat="1" applyFont="1" applyBorder="1" applyAlignment="1">
      <alignment horizontal="right"/>
    </xf>
    <xf numFmtId="165" fontId="8" fillId="0" borderId="17" xfId="0" applyNumberFormat="1" applyFont="1" applyBorder="1" applyAlignment="1">
      <alignment horizontal="right"/>
    </xf>
    <xf numFmtId="165" fontId="8" fillId="0" borderId="5" xfId="0" applyNumberFormat="1" applyFont="1" applyBorder="1" applyAlignment="1">
      <alignment horizontal="right"/>
    </xf>
    <xf numFmtId="165" fontId="8" fillId="0" borderId="41" xfId="0" applyNumberFormat="1" applyFont="1" applyBorder="1" applyAlignment="1">
      <alignment horizontal="right"/>
    </xf>
    <xf numFmtId="165" fontId="8" fillId="0" borderId="4" xfId="0" applyNumberFormat="1" applyFont="1" applyBorder="1" applyAlignment="1">
      <alignment horizontal="right"/>
    </xf>
    <xf numFmtId="165" fontId="8" fillId="0" borderId="52" xfId="0" applyNumberFormat="1" applyFont="1" applyBorder="1" applyAlignment="1">
      <alignment horizontal="right"/>
    </xf>
    <xf numFmtId="165" fontId="8" fillId="0" borderId="37" xfId="0" applyNumberFormat="1" applyFont="1" applyBorder="1" applyAlignment="1">
      <alignment horizontal="right"/>
    </xf>
    <xf numFmtId="165" fontId="8" fillId="0" borderId="9" xfId="0" applyNumberFormat="1" applyFont="1" applyBorder="1" applyAlignment="1">
      <alignment horizontal="right"/>
    </xf>
    <xf numFmtId="165" fontId="8" fillId="0" borderId="61" xfId="0" applyNumberFormat="1" applyFont="1" applyBorder="1" applyAlignment="1">
      <alignment horizontal="right"/>
    </xf>
    <xf numFmtId="165" fontId="8" fillId="5" borderId="5" xfId="0" applyNumberFormat="1" applyFont="1" applyFill="1" applyBorder="1" applyAlignment="1">
      <alignment horizontal="right"/>
    </xf>
    <xf numFmtId="165" fontId="8" fillId="5" borderId="41" xfId="0" applyNumberFormat="1" applyFont="1" applyFill="1" applyBorder="1" applyAlignment="1">
      <alignment horizontal="right"/>
    </xf>
    <xf numFmtId="0" fontId="95" fillId="0" borderId="31" xfId="3" applyFont="1" applyBorder="1" applyAlignment="1">
      <alignment horizontal="center"/>
    </xf>
    <xf numFmtId="2" fontId="95" fillId="5" borderId="19" xfId="3" applyNumberFormat="1" applyFont="1" applyFill="1" applyBorder="1" applyAlignment="1">
      <alignment horizontal="center"/>
    </xf>
    <xf numFmtId="0" fontId="95" fillId="0" borderId="19" xfId="3" applyFont="1" applyBorder="1" applyAlignment="1">
      <alignment horizontal="center"/>
    </xf>
    <xf numFmtId="2" fontId="95" fillId="5" borderId="32" xfId="3" applyNumberFormat="1" applyFont="1" applyFill="1" applyBorder="1" applyAlignment="1">
      <alignment horizontal="center"/>
    </xf>
    <xf numFmtId="0" fontId="95" fillId="0" borderId="8" xfId="3" applyFont="1" applyBorder="1" applyAlignment="1">
      <alignment horizontal="center"/>
    </xf>
    <xf numFmtId="2" fontId="95" fillId="5" borderId="10" xfId="3" applyNumberFormat="1" applyFont="1" applyFill="1" applyBorder="1" applyAlignment="1">
      <alignment horizontal="center"/>
    </xf>
    <xf numFmtId="0" fontId="95" fillId="0" borderId="10" xfId="3" applyFont="1" applyBorder="1" applyAlignment="1">
      <alignment horizontal="center"/>
    </xf>
    <xf numFmtId="2" fontId="95" fillId="5" borderId="16" xfId="3" applyNumberFormat="1" applyFont="1" applyFill="1" applyBorder="1" applyAlignment="1">
      <alignment horizontal="center"/>
    </xf>
    <xf numFmtId="0" fontId="95" fillId="0" borderId="30" xfId="3" applyFont="1" applyBorder="1" applyAlignment="1">
      <alignment horizontal="center"/>
    </xf>
    <xf numFmtId="0" fontId="95" fillId="0" borderId="28" xfId="3" applyFont="1" applyBorder="1" applyAlignment="1">
      <alignment horizontal="center"/>
    </xf>
    <xf numFmtId="4" fontId="95" fillId="5" borderId="41" xfId="3" applyNumberFormat="1" applyFont="1" applyFill="1" applyBorder="1" applyAlignment="1">
      <alignment horizontal="center"/>
    </xf>
    <xf numFmtId="2" fontId="10" fillId="0" borderId="32" xfId="3" applyNumberFormat="1" applyFont="1" applyBorder="1" applyAlignment="1">
      <alignment horizontal="center"/>
    </xf>
    <xf numFmtId="0" fontId="11" fillId="0" borderId="46" xfId="3" applyFont="1" applyBorder="1"/>
    <xf numFmtId="0" fontId="21" fillId="4" borderId="21" xfId="3" applyFont="1" applyFill="1" applyBorder="1"/>
    <xf numFmtId="0" fontId="10" fillId="0" borderId="21" xfId="3" applyFont="1" applyBorder="1"/>
    <xf numFmtId="0" fontId="10" fillId="0" borderId="34" xfId="3" applyFont="1" applyBorder="1"/>
    <xf numFmtId="0" fontId="21" fillId="4" borderId="35" xfId="3" applyFont="1" applyFill="1" applyBorder="1"/>
    <xf numFmtId="0" fontId="10" fillId="0" borderId="20" xfId="3" applyFont="1" applyBorder="1"/>
    <xf numFmtId="0" fontId="21" fillId="5" borderId="34" xfId="3" applyFont="1" applyFill="1" applyBorder="1"/>
    <xf numFmtId="0" fontId="8" fillId="9" borderId="0" xfId="0" applyFont="1" applyFill="1" applyAlignment="1">
      <alignment horizontal="center"/>
    </xf>
    <xf numFmtId="165" fontId="8" fillId="0" borderId="28" xfId="0" applyNumberFormat="1" applyFont="1" applyFill="1" applyBorder="1" applyAlignment="1">
      <alignment horizontal="center"/>
    </xf>
    <xf numFmtId="1" fontId="8" fillId="0" borderId="22" xfId="0" applyNumberFormat="1" applyFont="1" applyBorder="1" applyAlignment="1">
      <alignment horizontal="center"/>
    </xf>
    <xf numFmtId="1" fontId="8" fillId="0" borderId="30" xfId="0" applyNumberFormat="1" applyFont="1" applyBorder="1" applyAlignment="1">
      <alignment horizontal="center"/>
    </xf>
    <xf numFmtId="165" fontId="8" fillId="8" borderId="9" xfId="0" applyNumberFormat="1" applyFont="1" applyFill="1" applyBorder="1" applyAlignment="1">
      <alignment horizontal="right"/>
    </xf>
    <xf numFmtId="0" fontId="8" fillId="5" borderId="28" xfId="0" applyFont="1" applyFill="1" applyBorder="1" applyAlignment="1">
      <alignment horizontal="center"/>
    </xf>
    <xf numFmtId="0" fontId="8" fillId="5" borderId="37" xfId="0" applyFont="1" applyFill="1" applyBorder="1" applyAlignment="1">
      <alignment horizontal="center"/>
    </xf>
    <xf numFmtId="0" fontId="8" fillId="9" borderId="2" xfId="0" applyFont="1" applyFill="1" applyBorder="1" applyAlignment="1">
      <alignment horizontal="center"/>
    </xf>
    <xf numFmtId="165" fontId="0" fillId="0" borderId="0" xfId="0" applyNumberFormat="1" applyAlignment="1">
      <alignment vertical="center"/>
    </xf>
    <xf numFmtId="0" fontId="27" fillId="0" borderId="0" xfId="0" applyFont="1" applyAlignment="1">
      <alignment horizontal="right"/>
    </xf>
    <xf numFmtId="14" fontId="13" fillId="0" borderId="0" xfId="0" applyNumberFormat="1" applyFont="1" applyAlignment="1">
      <alignment horizontal="left" wrapText="1"/>
    </xf>
    <xf numFmtId="0" fontId="10" fillId="4" borderId="4" xfId="0" applyFont="1" applyFill="1" applyBorder="1" applyAlignment="1">
      <alignment horizontal="center" shrinkToFit="1"/>
    </xf>
    <xf numFmtId="0" fontId="10" fillId="4" borderId="52" xfId="0" applyFont="1" applyFill="1" applyBorder="1" applyAlignment="1">
      <alignment horizontal="center" shrinkToFit="1"/>
    </xf>
    <xf numFmtId="0" fontId="10" fillId="4" borderId="53" xfId="0" applyFont="1" applyFill="1" applyBorder="1" applyAlignment="1">
      <alignment horizontal="center" shrinkToFit="1"/>
    </xf>
    <xf numFmtId="0" fontId="10" fillId="4" borderId="50" xfId="0" applyFont="1" applyFill="1" applyBorder="1" applyAlignment="1">
      <alignment horizontal="center" shrinkToFit="1"/>
    </xf>
    <xf numFmtId="168" fontId="10" fillId="4" borderId="2" xfId="0" applyNumberFormat="1" applyFont="1" applyFill="1" applyBorder="1" applyAlignment="1">
      <alignment horizontal="center" shrinkToFit="1"/>
    </xf>
    <xf numFmtId="168" fontId="10" fillId="4" borderId="22" xfId="0" applyNumberFormat="1" applyFont="1" applyFill="1" applyBorder="1" applyAlignment="1">
      <alignment horizontal="center" shrinkToFit="1"/>
    </xf>
    <xf numFmtId="168" fontId="10" fillId="4" borderId="44" xfId="0" applyNumberFormat="1" applyFont="1" applyFill="1" applyBorder="1" applyAlignment="1">
      <alignment horizontal="center" shrinkToFit="1"/>
    </xf>
    <xf numFmtId="0" fontId="10" fillId="4" borderId="42" xfId="0" applyFont="1" applyFill="1" applyBorder="1" applyAlignment="1">
      <alignment horizontal="center" shrinkToFit="1"/>
    </xf>
    <xf numFmtId="0" fontId="10" fillId="4" borderId="54" xfId="0" applyFont="1" applyFill="1" applyBorder="1" applyAlignment="1">
      <alignment horizontal="center" shrinkToFit="1"/>
    </xf>
    <xf numFmtId="168" fontId="10" fillId="4" borderId="59" xfId="0" applyNumberFormat="1" applyFont="1" applyFill="1" applyBorder="1" applyAlignment="1">
      <alignment horizontal="center" shrinkToFit="1"/>
    </xf>
    <xf numFmtId="168" fontId="10" fillId="4" borderId="58" xfId="0" applyNumberFormat="1" applyFont="1" applyFill="1" applyBorder="1" applyAlignment="1">
      <alignment horizontal="center" shrinkToFit="1"/>
    </xf>
    <xf numFmtId="168" fontId="10" fillId="4" borderId="42" xfId="0" applyNumberFormat="1" applyFont="1" applyFill="1" applyBorder="1" applyAlignment="1">
      <alignment horizontal="center" shrinkToFit="1"/>
    </xf>
    <xf numFmtId="2" fontId="93" fillId="0" borderId="36" xfId="3" applyNumberFormat="1" applyFont="1" applyFill="1" applyBorder="1" applyAlignment="1"/>
    <xf numFmtId="14" fontId="13" fillId="0" borderId="0" xfId="0" applyNumberFormat="1" applyFont="1" applyAlignment="1">
      <alignment wrapText="1"/>
    </xf>
    <xf numFmtId="2" fontId="95" fillId="5" borderId="48" xfId="3" applyNumberFormat="1" applyFont="1" applyFill="1" applyBorder="1" applyAlignment="1">
      <alignment horizontal="center"/>
    </xf>
    <xf numFmtId="0" fontId="1" fillId="0" borderId="0" xfId="7" applyFont="1" applyBorder="1" applyAlignment="1"/>
    <xf numFmtId="4" fontId="95" fillId="5" borderId="30" xfId="3" applyNumberFormat="1" applyFont="1" applyFill="1" applyBorder="1" applyAlignment="1">
      <alignment horizontal="center"/>
    </xf>
    <xf numFmtId="2" fontId="80" fillId="0" borderId="36" xfId="3" applyNumberFormat="1" applyFont="1" applyFill="1" applyBorder="1" applyAlignment="1"/>
    <xf numFmtId="0" fontId="49" fillId="0" borderId="0" xfId="7" applyFont="1"/>
    <xf numFmtId="0" fontId="49" fillId="0" borderId="0" xfId="7" applyFont="1" applyAlignment="1"/>
    <xf numFmtId="0" fontId="20" fillId="0" borderId="0" xfId="0" applyFont="1" applyFill="1"/>
    <xf numFmtId="0" fontId="20" fillId="5" borderId="0" xfId="0" applyFont="1" applyFill="1"/>
    <xf numFmtId="0" fontId="20" fillId="0" borderId="0" xfId="0" applyFont="1"/>
    <xf numFmtId="0" fontId="11" fillId="5" borderId="3" xfId="0" applyFont="1" applyFill="1" applyBorder="1" applyAlignment="1">
      <alignment horizontal="center" vertical="center"/>
    </xf>
    <xf numFmtId="0" fontId="20" fillId="0" borderId="46" xfId="0" applyFont="1" applyBorder="1"/>
    <xf numFmtId="0" fontId="21" fillId="4" borderId="21" xfId="0" applyFont="1" applyFill="1" applyBorder="1"/>
    <xf numFmtId="0" fontId="10" fillId="0" borderId="21" xfId="0" applyFont="1" applyBorder="1"/>
    <xf numFmtId="0" fontId="21" fillId="4" borderId="23" xfId="0" applyFont="1" applyFill="1" applyBorder="1"/>
    <xf numFmtId="0" fontId="21" fillId="4" borderId="35" xfId="0" applyFont="1" applyFill="1" applyBorder="1"/>
    <xf numFmtId="0" fontId="10" fillId="0" borderId="20" xfId="0" applyFont="1" applyBorder="1"/>
    <xf numFmtId="0" fontId="21" fillId="5" borderId="34" xfId="0" applyFont="1" applyFill="1" applyBorder="1"/>
    <xf numFmtId="2" fontId="10" fillId="5" borderId="48" xfId="0" applyNumberFormat="1" applyFont="1" applyFill="1" applyBorder="1" applyAlignment="1">
      <alignment horizontal="center"/>
    </xf>
    <xf numFmtId="2" fontId="10" fillId="0" borderId="32" xfId="0" applyNumberFormat="1" applyFont="1" applyBorder="1" applyAlignment="1">
      <alignment horizontal="center"/>
    </xf>
    <xf numFmtId="4" fontId="10" fillId="5" borderId="19" xfId="0" applyNumberFormat="1" applyFont="1" applyFill="1" applyBorder="1" applyAlignment="1">
      <alignment horizontal="center"/>
    </xf>
    <xf numFmtId="4" fontId="10" fillId="0" borderId="19" xfId="0" applyNumberFormat="1" applyFont="1" applyFill="1" applyBorder="1" applyAlignment="1">
      <alignment horizontal="center"/>
    </xf>
    <xf numFmtId="0" fontId="10" fillId="0" borderId="19" xfId="0" applyFont="1" applyFill="1" applyBorder="1" applyAlignment="1">
      <alignment horizontal="center"/>
    </xf>
    <xf numFmtId="4" fontId="10" fillId="0" borderId="32" xfId="0" applyNumberFormat="1" applyFont="1" applyFill="1" applyBorder="1" applyAlignment="1">
      <alignment horizontal="center"/>
    </xf>
    <xf numFmtId="165" fontId="8" fillId="9" borderId="13" xfId="0" applyNumberFormat="1" applyFont="1" applyFill="1" applyBorder="1"/>
    <xf numFmtId="165" fontId="8" fillId="9" borderId="0" xfId="0" applyNumberFormat="1" applyFont="1" applyFill="1"/>
    <xf numFmtId="2" fontId="0" fillId="0" borderId="0" xfId="0" applyNumberFormat="1"/>
    <xf numFmtId="165" fontId="8" fillId="0" borderId="13" xfId="0" applyNumberFormat="1" applyFont="1" applyBorder="1" applyAlignment="1">
      <alignment horizontal="right"/>
    </xf>
    <xf numFmtId="165" fontId="8" fillId="5" borderId="13" xfId="0" applyNumberFormat="1" applyFont="1" applyFill="1" applyBorder="1" applyAlignment="1">
      <alignment horizontal="right"/>
    </xf>
    <xf numFmtId="165" fontId="8" fillId="5" borderId="41" xfId="0" applyNumberFormat="1" applyFont="1" applyFill="1" applyBorder="1" applyAlignment="1">
      <alignment horizontal="right"/>
    </xf>
    <xf numFmtId="0" fontId="8" fillId="5" borderId="51" xfId="0" applyFont="1" applyFill="1" applyBorder="1" applyAlignment="1" applyProtection="1">
      <alignment horizontal="left"/>
    </xf>
    <xf numFmtId="7" fontId="11" fillId="5" borderId="3" xfId="3" applyNumberFormat="1" applyFont="1" applyFill="1" applyBorder="1" applyAlignment="1">
      <alignment horizontal="center"/>
    </xf>
    <xf numFmtId="7" fontId="11" fillId="5" borderId="25" xfId="3" applyNumberFormat="1" applyFont="1" applyFill="1" applyBorder="1" applyAlignment="1">
      <alignment horizontal="center"/>
    </xf>
    <xf numFmtId="7" fontId="11" fillId="5" borderId="7" xfId="1" applyNumberFormat="1" applyFont="1" applyFill="1" applyBorder="1" applyAlignment="1">
      <alignment horizontal="center"/>
    </xf>
    <xf numFmtId="7" fontId="11" fillId="5" borderId="17" xfId="1" applyNumberFormat="1" applyFont="1" applyFill="1" applyBorder="1" applyAlignment="1">
      <alignment horizontal="center"/>
    </xf>
    <xf numFmtId="7" fontId="11" fillId="5" borderId="36" xfId="3" applyNumberFormat="1" applyFont="1" applyFill="1" applyBorder="1" applyAlignment="1">
      <alignment horizontal="center"/>
    </xf>
    <xf numFmtId="7" fontId="11" fillId="5" borderId="28" xfId="1" applyNumberFormat="1" applyFont="1" applyFill="1" applyBorder="1" applyAlignment="1">
      <alignment horizontal="center"/>
    </xf>
    <xf numFmtId="7" fontId="11" fillId="5" borderId="37" xfId="1" applyNumberFormat="1" applyFont="1" applyFill="1" applyBorder="1" applyAlignment="1">
      <alignment horizontal="center"/>
    </xf>
    <xf numFmtId="0" fontId="8" fillId="8" borderId="0" xfId="3" applyFont="1" applyFill="1"/>
    <xf numFmtId="165" fontId="3" fillId="0" borderId="0" xfId="3" applyNumberFormat="1"/>
    <xf numFmtId="165" fontId="8" fillId="0" borderId="0" xfId="3" applyNumberFormat="1" applyFont="1"/>
    <xf numFmtId="0" fontId="8" fillId="0" borderId="0" xfId="3" applyFont="1" applyAlignment="1">
      <alignment horizontal="right"/>
    </xf>
    <xf numFmtId="10" fontId="8" fillId="0" borderId="0" xfId="10" applyNumberFormat="1" applyFont="1" applyAlignment="1">
      <alignment horizontal="center"/>
    </xf>
    <xf numFmtId="0" fontId="94" fillId="0" borderId="10" xfId="7" applyFont="1" applyBorder="1" applyAlignment="1">
      <alignment horizontal="center"/>
    </xf>
    <xf numFmtId="2" fontId="94" fillId="0" borderId="10" xfId="7" applyNumberFormat="1" applyFont="1" applyBorder="1" applyAlignment="1">
      <alignment horizontal="center"/>
    </xf>
    <xf numFmtId="2" fontId="94" fillId="0" borderId="16" xfId="7" applyNumberFormat="1" applyFont="1" applyBorder="1" applyAlignment="1">
      <alignment horizontal="center"/>
    </xf>
    <xf numFmtId="165" fontId="8" fillId="5" borderId="32" xfId="1" applyNumberFormat="1" applyFont="1" applyFill="1" applyBorder="1" applyProtection="1">
      <protection locked="0"/>
    </xf>
    <xf numFmtId="165" fontId="8" fillId="5" borderId="48" xfId="0" applyNumberFormat="1" applyFont="1" applyFill="1" applyBorder="1" applyAlignment="1">
      <alignment horizontal="right"/>
    </xf>
    <xf numFmtId="165" fontId="8" fillId="5" borderId="32" xfId="0" applyNumberFormat="1" applyFont="1" applyFill="1" applyBorder="1" applyAlignment="1">
      <alignment horizontal="right"/>
    </xf>
    <xf numFmtId="7" fontId="11" fillId="0" borderId="7" xfId="1" applyNumberFormat="1" applyFont="1" applyFill="1" applyBorder="1" applyAlignment="1">
      <alignment horizontal="center"/>
    </xf>
    <xf numFmtId="7" fontId="11" fillId="0" borderId="28" xfId="1" applyNumberFormat="1" applyFont="1" applyFill="1" applyBorder="1" applyAlignment="1">
      <alignment horizontal="center"/>
    </xf>
    <xf numFmtId="7" fontId="11" fillId="0" borderId="0" xfId="0" applyNumberFormat="1" applyFont="1" applyFill="1" applyBorder="1" applyAlignment="1">
      <alignment horizontal="center"/>
    </xf>
    <xf numFmtId="7" fontId="11" fillId="0" borderId="37" xfId="1" applyNumberFormat="1" applyFont="1" applyFill="1" applyBorder="1" applyAlignment="1">
      <alignment horizontal="center"/>
    </xf>
    <xf numFmtId="7" fontId="11" fillId="0" borderId="36" xfId="0" applyNumberFormat="1" applyFont="1" applyFill="1" applyBorder="1" applyAlignment="1">
      <alignment horizontal="center"/>
    </xf>
    <xf numFmtId="7" fontId="11" fillId="0" borderId="25" xfId="0" applyNumberFormat="1" applyFont="1" applyFill="1" applyBorder="1" applyAlignment="1">
      <alignment horizontal="center"/>
    </xf>
    <xf numFmtId="0" fontId="10" fillId="0" borderId="7" xfId="0" applyFont="1" applyFill="1" applyBorder="1"/>
    <xf numFmtId="0" fontId="10" fillId="0" borderId="3" xfId="0" applyFont="1" applyFill="1" applyBorder="1"/>
    <xf numFmtId="7" fontId="11" fillId="0" borderId="3" xfId="0" applyNumberFormat="1" applyFont="1" applyFill="1" applyBorder="1" applyAlignment="1">
      <alignment horizontal="center"/>
    </xf>
    <xf numFmtId="7" fontId="11" fillId="0" borderId="85" xfId="0" applyNumberFormat="1" applyFont="1" applyFill="1" applyBorder="1" applyAlignment="1">
      <alignment horizontal="center"/>
    </xf>
    <xf numFmtId="0" fontId="10" fillId="0" borderId="46" xfId="0" applyFont="1" applyBorder="1"/>
    <xf numFmtId="0" fontId="10" fillId="0" borderId="33" xfId="0" applyFont="1" applyBorder="1"/>
    <xf numFmtId="0" fontId="11" fillId="5" borderId="33" xfId="0" applyFont="1" applyFill="1" applyBorder="1"/>
    <xf numFmtId="0" fontId="11" fillId="5" borderId="34" xfId="0" applyFont="1" applyFill="1" applyBorder="1"/>
    <xf numFmtId="0" fontId="11" fillId="5" borderId="20" xfId="0" applyFont="1" applyFill="1" applyBorder="1"/>
    <xf numFmtId="0" fontId="10" fillId="0" borderId="2" xfId="0" applyFont="1" applyFill="1" applyBorder="1"/>
    <xf numFmtId="7" fontId="11" fillId="0" borderId="13" xfId="0" applyNumberFormat="1" applyFont="1" applyFill="1" applyBorder="1" applyAlignment="1">
      <alignment horizontal="center"/>
    </xf>
    <xf numFmtId="7" fontId="11" fillId="0" borderId="2" xfId="0" applyNumberFormat="1" applyFont="1" applyFill="1" applyBorder="1" applyAlignment="1">
      <alignment horizontal="center"/>
    </xf>
    <xf numFmtId="7" fontId="11" fillId="0" borderId="0" xfId="3" applyNumberFormat="1" applyFont="1" applyFill="1" applyBorder="1" applyAlignment="1">
      <alignment horizontal="center"/>
    </xf>
    <xf numFmtId="2" fontId="10" fillId="5" borderId="55" xfId="3" applyNumberFormat="1" applyFont="1" applyFill="1" applyBorder="1" applyAlignment="1">
      <alignment horizontal="center"/>
    </xf>
    <xf numFmtId="2" fontId="10" fillId="5" borderId="51" xfId="3" applyNumberFormat="1" applyFont="1" applyFill="1" applyBorder="1" applyAlignment="1">
      <alignment horizontal="center"/>
    </xf>
    <xf numFmtId="7" fontId="11" fillId="0" borderId="3" xfId="3" applyNumberFormat="1" applyFont="1" applyFill="1" applyBorder="1" applyAlignment="1">
      <alignment horizontal="center"/>
    </xf>
    <xf numFmtId="7" fontId="11" fillId="0" borderId="36" xfId="3" applyNumberFormat="1" applyFont="1" applyFill="1" applyBorder="1" applyAlignment="1">
      <alignment horizontal="center"/>
    </xf>
    <xf numFmtId="7" fontId="11" fillId="0" borderId="25" xfId="3" applyNumberFormat="1" applyFont="1" applyFill="1" applyBorder="1" applyAlignment="1">
      <alignment horizontal="center"/>
    </xf>
    <xf numFmtId="7" fontId="11" fillId="0" borderId="85" xfId="3" applyNumberFormat="1" applyFont="1" applyFill="1" applyBorder="1" applyAlignment="1">
      <alignment horizontal="center"/>
    </xf>
    <xf numFmtId="7" fontId="11" fillId="5" borderId="0" xfId="3" applyNumberFormat="1" applyFont="1" applyFill="1" applyBorder="1" applyAlignment="1">
      <alignment horizontal="center"/>
    </xf>
    <xf numFmtId="7" fontId="11" fillId="5" borderId="13" xfId="3" applyNumberFormat="1" applyFont="1" applyFill="1" applyBorder="1" applyAlignment="1">
      <alignment horizontal="center"/>
    </xf>
    <xf numFmtId="7" fontId="11" fillId="5" borderId="85" xfId="3" applyNumberFormat="1" applyFont="1" applyFill="1" applyBorder="1" applyAlignment="1">
      <alignment horizontal="center"/>
    </xf>
    <xf numFmtId="0" fontId="10" fillId="0" borderId="7" xfId="3" applyFont="1" applyFill="1" applyBorder="1" applyAlignment="1">
      <alignment horizontal="center"/>
    </xf>
    <xf numFmtId="0" fontId="10" fillId="0" borderId="3" xfId="3" applyFont="1" applyFill="1" applyBorder="1" applyAlignment="1">
      <alignment horizontal="center"/>
    </xf>
    <xf numFmtId="7" fontId="11" fillId="0" borderId="36" xfId="1" applyNumberFormat="1" applyFont="1" applyFill="1" applyBorder="1" applyAlignment="1">
      <alignment horizontal="center"/>
    </xf>
    <xf numFmtId="7" fontId="11" fillId="0" borderId="25" xfId="1" applyNumberFormat="1" applyFont="1" applyFill="1" applyBorder="1" applyAlignment="1">
      <alignment horizontal="center"/>
    </xf>
    <xf numFmtId="7" fontId="11" fillId="0" borderId="3" xfId="1" applyNumberFormat="1" applyFont="1" applyFill="1" applyBorder="1" applyAlignment="1">
      <alignment horizontal="center"/>
    </xf>
    <xf numFmtId="7" fontId="11" fillId="0" borderId="85" xfId="1" applyNumberFormat="1" applyFont="1" applyFill="1" applyBorder="1" applyAlignment="1">
      <alignment horizontal="center"/>
    </xf>
    <xf numFmtId="0" fontId="3" fillId="0" borderId="0" xfId="0" applyFont="1" applyBorder="1" applyProtection="1">
      <protection locked="0"/>
    </xf>
    <xf numFmtId="0" fontId="3" fillId="5" borderId="0" xfId="0" applyFont="1" applyFill="1" applyBorder="1" applyAlignment="1" applyProtection="1">
      <alignment horizontal="left"/>
    </xf>
    <xf numFmtId="0" fontId="3" fillId="0" borderId="10" xfId="3" applyBorder="1"/>
    <xf numFmtId="0" fontId="3" fillId="0" borderId="10" xfId="3" applyFont="1" applyBorder="1" applyAlignment="1">
      <alignment horizontal="right"/>
    </xf>
    <xf numFmtId="165" fontId="3" fillId="0" borderId="10" xfId="3" applyNumberFormat="1" applyBorder="1"/>
    <xf numFmtId="165" fontId="3" fillId="15" borderId="10" xfId="3" applyNumberFormat="1" applyFill="1" applyBorder="1" applyProtection="1">
      <protection locked="0"/>
    </xf>
    <xf numFmtId="165" fontId="8" fillId="0" borderId="0" xfId="3" applyNumberFormat="1" applyFont="1" applyAlignment="1">
      <alignment horizontal="right"/>
    </xf>
    <xf numFmtId="165" fontId="3" fillId="15" borderId="10" xfId="3" applyNumberFormat="1" applyFont="1" applyFill="1" applyBorder="1" applyProtection="1">
      <protection locked="0"/>
    </xf>
    <xf numFmtId="0" fontId="8" fillId="0" borderId="10" xfId="3" applyFont="1" applyBorder="1" applyAlignment="1">
      <alignment horizontal="right"/>
    </xf>
    <xf numFmtId="165" fontId="8" fillId="0" borderId="10" xfId="3" applyNumberFormat="1" applyFont="1" applyBorder="1"/>
    <xf numFmtId="0" fontId="3" fillId="0" borderId="0" xfId="3" applyFill="1"/>
    <xf numFmtId="0" fontId="8" fillId="0" borderId="0" xfId="3" applyFont="1" applyFill="1" applyAlignment="1">
      <alignment horizontal="right"/>
    </xf>
    <xf numFmtId="165" fontId="8" fillId="5" borderId="13" xfId="0" applyNumberFormat="1" applyFont="1" applyFill="1" applyBorder="1" applyAlignment="1">
      <alignment horizontal="right"/>
    </xf>
    <xf numFmtId="0" fontId="3" fillId="9" borderId="0" xfId="0" applyFont="1" applyFill="1" applyAlignment="1" applyProtection="1">
      <alignment horizontal="center"/>
      <protection locked="0"/>
    </xf>
    <xf numFmtId="44" fontId="0" fillId="0" borderId="0" xfId="0" applyNumberFormat="1" applyProtection="1">
      <protection locked="0"/>
    </xf>
    <xf numFmtId="0" fontId="3" fillId="9" borderId="10" xfId="0" applyFont="1" applyFill="1" applyBorder="1" applyAlignment="1" applyProtection="1">
      <alignment horizontal="center" shrinkToFit="1"/>
      <protection locked="0"/>
    </xf>
    <xf numFmtId="165" fontId="23" fillId="16" borderId="62" xfId="0" applyNumberFormat="1" applyFont="1" applyFill="1" applyBorder="1" applyAlignment="1" applyProtection="1">
      <alignment horizontal="center"/>
      <protection locked="0"/>
    </xf>
    <xf numFmtId="0" fontId="23" fillId="16" borderId="62" xfId="0" applyFont="1" applyFill="1" applyBorder="1" applyAlignment="1" applyProtection="1">
      <alignment horizontal="center" shrinkToFit="1"/>
      <protection locked="0"/>
    </xf>
    <xf numFmtId="165" fontId="23" fillId="16" borderId="62" xfId="0" applyNumberFormat="1" applyFont="1" applyFill="1" applyBorder="1" applyAlignment="1" applyProtection="1">
      <alignment horizontal="center" shrinkToFit="1"/>
      <protection locked="0"/>
    </xf>
    <xf numFmtId="0" fontId="23" fillId="16" borderId="62" xfId="0" applyFont="1" applyFill="1" applyBorder="1" applyAlignment="1" applyProtection="1">
      <alignment horizontal="center" shrinkToFit="1"/>
    </xf>
    <xf numFmtId="165" fontId="3" fillId="16" borderId="62" xfId="0" applyNumberFormat="1" applyFont="1" applyFill="1" applyBorder="1" applyAlignment="1" applyProtection="1">
      <alignment horizontal="center" shrinkToFit="1"/>
      <protection locked="0"/>
    </xf>
    <xf numFmtId="165" fontId="0" fillId="16" borderId="62" xfId="0" applyNumberFormat="1" applyFont="1" applyFill="1" applyBorder="1" applyAlignment="1" applyProtection="1">
      <alignment horizontal="center" shrinkToFit="1"/>
      <protection locked="0"/>
    </xf>
    <xf numFmtId="14" fontId="13" fillId="0" borderId="0" xfId="0" applyNumberFormat="1" applyFont="1" applyAlignment="1"/>
    <xf numFmtId="8" fontId="10" fillId="0" borderId="95" xfId="3" applyNumberFormat="1" applyFont="1" applyBorder="1" applyAlignment="1">
      <alignment horizontal="center" vertical="center" wrapText="1"/>
    </xf>
    <xf numFmtId="0" fontId="10" fillId="0" borderId="60" xfId="3" applyFont="1" applyBorder="1"/>
    <xf numFmtId="0" fontId="10" fillId="0" borderId="12" xfId="3" applyFont="1" applyBorder="1" applyAlignment="1">
      <alignment horizontal="center"/>
    </xf>
    <xf numFmtId="0" fontId="10" fillId="0" borderId="134" xfId="3" applyFont="1" applyBorder="1" applyAlignment="1">
      <alignment horizontal="center"/>
    </xf>
    <xf numFmtId="0" fontId="10" fillId="0" borderId="12" xfId="3" applyFont="1" applyBorder="1"/>
    <xf numFmtId="0" fontId="10" fillId="0" borderId="134" xfId="3" applyFont="1" applyBorder="1"/>
    <xf numFmtId="0" fontId="90" fillId="5" borderId="12" xfId="0" applyFont="1" applyFill="1" applyBorder="1" applyAlignment="1" applyProtection="1">
      <alignment horizontal="left" wrapText="1"/>
    </xf>
    <xf numFmtId="0" fontId="3" fillId="5" borderId="0" xfId="0" applyFont="1" applyFill="1" applyBorder="1" applyAlignment="1" applyProtection="1">
      <alignment horizontal="right"/>
    </xf>
    <xf numFmtId="0" fontId="8" fillId="0" borderId="48" xfId="0" applyFont="1" applyFill="1" applyBorder="1" applyAlignment="1" applyProtection="1">
      <alignment horizontal="left"/>
    </xf>
    <xf numFmtId="0" fontId="8" fillId="0" borderId="9" xfId="0" applyFont="1" applyFill="1" applyBorder="1" applyAlignment="1" applyProtection="1">
      <alignment horizontal="left"/>
    </xf>
    <xf numFmtId="0" fontId="8" fillId="0" borderId="30" xfId="0" applyFont="1" applyFill="1" applyBorder="1" applyAlignment="1" applyProtection="1">
      <alignment horizontal="left"/>
    </xf>
    <xf numFmtId="0" fontId="24" fillId="5" borderId="53" xfId="3" applyFont="1" applyFill="1" applyBorder="1" applyAlignment="1" applyProtection="1">
      <alignment horizontal="left"/>
    </xf>
    <xf numFmtId="0" fontId="24" fillId="5" borderId="61" xfId="3" applyFont="1" applyFill="1" applyBorder="1" applyAlignment="1" applyProtection="1">
      <alignment horizontal="left"/>
    </xf>
    <xf numFmtId="0" fontId="24" fillId="5" borderId="50" xfId="3" applyFont="1" applyFill="1" applyBorder="1" applyAlignment="1" applyProtection="1">
      <alignment horizontal="left"/>
    </xf>
    <xf numFmtId="0" fontId="90" fillId="5" borderId="0" xfId="0" applyFont="1" applyFill="1" applyAlignment="1" applyProtection="1">
      <alignment horizontal="left"/>
    </xf>
    <xf numFmtId="0" fontId="3" fillId="9" borderId="0" xfId="0" applyFont="1" applyFill="1" applyAlignment="1" applyProtection="1">
      <alignment horizontal="left"/>
      <protection locked="0"/>
    </xf>
    <xf numFmtId="0" fontId="0" fillId="5" borderId="0" xfId="0" applyFill="1" applyBorder="1" applyAlignment="1" applyProtection="1">
      <alignment horizontal="right"/>
    </xf>
    <xf numFmtId="0" fontId="0" fillId="9" borderId="37" xfId="0" applyFill="1" applyBorder="1" applyAlignment="1" applyProtection="1">
      <alignment horizontal="left"/>
      <protection locked="0"/>
    </xf>
    <xf numFmtId="0" fontId="0" fillId="9" borderId="37" xfId="0" applyFill="1" applyBorder="1" applyAlignment="1" applyProtection="1">
      <alignment horizontal="center"/>
      <protection locked="0"/>
    </xf>
    <xf numFmtId="9" fontId="0" fillId="9" borderId="37" xfId="0" applyNumberFormat="1" applyFill="1" applyBorder="1" applyAlignment="1" applyProtection="1">
      <alignment horizontal="left"/>
      <protection locked="0"/>
    </xf>
    <xf numFmtId="0" fontId="91" fillId="5" borderId="0" xfId="0" applyFont="1" applyFill="1" applyBorder="1" applyAlignment="1" applyProtection="1">
      <alignment horizontal="right" vertical="center"/>
    </xf>
    <xf numFmtId="0" fontId="80" fillId="0" borderId="96" xfId="0" applyFont="1" applyBorder="1" applyAlignment="1" applyProtection="1">
      <alignment horizontal="center"/>
      <protection locked="0"/>
    </xf>
    <xf numFmtId="0" fontId="89" fillId="0" borderId="11" xfId="0" applyFont="1" applyBorder="1" applyAlignment="1" applyProtection="1">
      <alignment horizontal="center" vertical="center"/>
      <protection locked="0"/>
    </xf>
    <xf numFmtId="0" fontId="3" fillId="5" borderId="12" xfId="0" applyFont="1" applyFill="1" applyBorder="1" applyAlignment="1" applyProtection="1">
      <alignment horizontal="right"/>
    </xf>
    <xf numFmtId="0" fontId="0" fillId="9" borderId="12" xfId="0" applyFill="1" applyBorder="1" applyAlignment="1" applyProtection="1">
      <alignment horizontal="left"/>
      <protection locked="0"/>
    </xf>
    <xf numFmtId="44" fontId="8" fillId="15" borderId="51" xfId="0" applyNumberFormat="1" applyFont="1" applyFill="1" applyBorder="1" applyAlignment="1" applyProtection="1">
      <alignment horizontal="center"/>
      <protection locked="0"/>
    </xf>
    <xf numFmtId="44" fontId="8" fillId="15" borderId="28" xfId="0" applyNumberFormat="1" applyFont="1" applyFill="1" applyBorder="1" applyAlignment="1" applyProtection="1">
      <alignment horizontal="center"/>
      <protection locked="0"/>
    </xf>
    <xf numFmtId="0" fontId="8" fillId="0" borderId="51" xfId="0" applyFont="1" applyBorder="1" applyAlignment="1">
      <alignment horizontal="center" shrinkToFit="1"/>
    </xf>
    <xf numFmtId="0" fontId="8" fillId="0" borderId="28" xfId="0" applyFont="1" applyBorder="1" applyAlignment="1">
      <alignment horizontal="center" shrinkToFit="1"/>
    </xf>
    <xf numFmtId="0" fontId="8" fillId="15" borderId="53" xfId="0" applyFont="1" applyFill="1" applyBorder="1" applyAlignment="1" applyProtection="1">
      <alignment horizontal="center"/>
      <protection locked="0"/>
    </xf>
    <xf numFmtId="0" fontId="8" fillId="15" borderId="50" xfId="0" applyFont="1" applyFill="1" applyBorder="1" applyAlignment="1" applyProtection="1">
      <alignment horizontal="center"/>
      <protection locked="0"/>
    </xf>
    <xf numFmtId="0" fontId="8" fillId="15" borderId="44" xfId="0" applyFont="1" applyFill="1" applyBorder="1" applyAlignment="1" applyProtection="1">
      <alignment horizontal="center"/>
      <protection locked="0"/>
    </xf>
    <xf numFmtId="0" fontId="8" fillId="15" borderId="22" xfId="0" applyFont="1" applyFill="1" applyBorder="1" applyAlignment="1" applyProtection="1">
      <alignment horizontal="center"/>
      <protection locked="0"/>
    </xf>
    <xf numFmtId="168" fontId="8" fillId="15" borderId="44" xfId="0" applyNumberFormat="1" applyFont="1" applyFill="1" applyBorder="1" applyAlignment="1" applyProtection="1">
      <alignment horizontal="center"/>
      <protection locked="0"/>
    </xf>
    <xf numFmtId="168" fontId="8" fillId="15" borderId="22" xfId="0" applyNumberFormat="1" applyFont="1" applyFill="1" applyBorder="1" applyAlignment="1" applyProtection="1">
      <alignment horizontal="center"/>
      <protection locked="0"/>
    </xf>
    <xf numFmtId="49" fontId="8" fillId="15" borderId="48" xfId="0" applyNumberFormat="1" applyFont="1" applyFill="1" applyBorder="1" applyAlignment="1" applyProtection="1">
      <alignment horizontal="center"/>
      <protection locked="0"/>
    </xf>
    <xf numFmtId="49" fontId="8" fillId="15" borderId="30" xfId="0" applyNumberFormat="1" applyFont="1" applyFill="1" applyBorder="1" applyAlignment="1" applyProtection="1">
      <alignment horizontal="center"/>
      <protection locked="0"/>
    </xf>
    <xf numFmtId="44" fontId="3" fillId="15" borderId="44" xfId="0" applyNumberFormat="1" applyFont="1" applyFill="1" applyBorder="1" applyAlignment="1" applyProtection="1">
      <alignment horizontal="center"/>
      <protection locked="0"/>
    </xf>
    <xf numFmtId="44" fontId="3" fillId="15" borderId="22" xfId="0" applyNumberFormat="1" applyFont="1" applyFill="1" applyBorder="1" applyAlignment="1" applyProtection="1">
      <alignment horizontal="center"/>
      <protection locked="0"/>
    </xf>
    <xf numFmtId="0" fontId="8" fillId="5" borderId="53" xfId="0" applyFont="1" applyFill="1" applyBorder="1" applyAlignment="1" applyProtection="1">
      <alignment horizontal="center"/>
    </xf>
    <xf numFmtId="0" fontId="8" fillId="5" borderId="61" xfId="0" applyFont="1" applyFill="1" applyBorder="1" applyAlignment="1" applyProtection="1">
      <alignment horizontal="center"/>
    </xf>
    <xf numFmtId="0" fontId="8" fillId="5" borderId="50" xfId="0" applyFont="1" applyFill="1" applyBorder="1" applyAlignment="1" applyProtection="1">
      <alignment horizontal="center"/>
    </xf>
    <xf numFmtId="0" fontId="8" fillId="0" borderId="53" xfId="0" applyFont="1" applyFill="1" applyBorder="1" applyAlignment="1" applyProtection="1">
      <alignment horizontal="left"/>
    </xf>
    <xf numFmtId="0" fontId="8" fillId="0" borderId="61" xfId="0" applyFont="1" applyFill="1" applyBorder="1" applyAlignment="1" applyProtection="1">
      <alignment horizontal="left"/>
    </xf>
    <xf numFmtId="0" fontId="8" fillId="0" borderId="50" xfId="0" applyFont="1" applyFill="1" applyBorder="1" applyAlignment="1" applyProtection="1">
      <alignment horizontal="left"/>
    </xf>
    <xf numFmtId="0" fontId="8" fillId="0" borderId="44"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22" xfId="0" applyFont="1" applyFill="1" applyBorder="1" applyAlignment="1" applyProtection="1">
      <alignment horizontal="left"/>
    </xf>
    <xf numFmtId="0" fontId="48" fillId="9" borderId="9" xfId="2" applyFill="1" applyBorder="1" applyAlignment="1" applyProtection="1">
      <alignment horizontal="center" shrinkToFit="1"/>
      <protection locked="0"/>
    </xf>
    <xf numFmtId="0" fontId="8" fillId="9" borderId="9" xfId="0" applyFont="1" applyFill="1" applyBorder="1" applyAlignment="1" applyProtection="1">
      <alignment horizontal="center" shrinkToFit="1"/>
      <protection locked="0"/>
    </xf>
    <xf numFmtId="0" fontId="8" fillId="0" borderId="0" xfId="0" applyFont="1" applyFill="1" applyBorder="1" applyAlignment="1" applyProtection="1">
      <alignment horizontal="right" shrinkToFit="1"/>
    </xf>
    <xf numFmtId="0" fontId="49" fillId="0" borderId="68" xfId="0" applyFont="1" applyBorder="1" applyAlignment="1" applyProtection="1">
      <alignment horizontal="center"/>
    </xf>
    <xf numFmtId="0" fontId="66" fillId="0" borderId="51" xfId="0" applyFont="1" applyBorder="1" applyAlignment="1" applyProtection="1">
      <alignment horizontal="center"/>
    </xf>
    <xf numFmtId="0" fontId="66" fillId="0" borderId="28" xfId="0" applyFont="1" applyBorder="1" applyAlignment="1" applyProtection="1">
      <alignment horizontal="center"/>
    </xf>
    <xf numFmtId="0" fontId="0" fillId="16" borderId="69" xfId="0" applyFill="1" applyBorder="1" applyAlignment="1" applyProtection="1">
      <alignment horizontal="center"/>
      <protection locked="0"/>
    </xf>
    <xf numFmtId="0" fontId="0" fillId="16" borderId="70" xfId="0" applyFill="1" applyBorder="1" applyAlignment="1" applyProtection="1">
      <alignment horizontal="center"/>
      <protection locked="0"/>
    </xf>
    <xf numFmtId="0" fontId="3" fillId="5" borderId="44" xfId="0" applyFont="1" applyFill="1" applyBorder="1" applyAlignment="1" applyProtection="1">
      <alignment horizontal="center"/>
    </xf>
    <xf numFmtId="0" fontId="0" fillId="5" borderId="0" xfId="0" applyFill="1" applyBorder="1" applyAlignment="1" applyProtection="1">
      <alignment horizontal="center"/>
    </xf>
    <xf numFmtId="0" fontId="0" fillId="5" borderId="22" xfId="0" applyFill="1" applyBorder="1" applyAlignment="1" applyProtection="1">
      <alignment horizontal="center"/>
    </xf>
    <xf numFmtId="0" fontId="3" fillId="5" borderId="53" xfId="0" applyFont="1" applyFill="1" applyBorder="1" applyAlignment="1" applyProtection="1">
      <alignment horizontal="center"/>
    </xf>
    <xf numFmtId="0" fontId="3" fillId="5" borderId="61" xfId="0" applyFont="1" applyFill="1" applyBorder="1" applyAlignment="1" applyProtection="1">
      <alignment horizontal="center"/>
    </xf>
    <xf numFmtId="0" fontId="3" fillId="5" borderId="50" xfId="0" applyFont="1" applyFill="1" applyBorder="1" applyAlignment="1" applyProtection="1">
      <alignment horizontal="center"/>
    </xf>
    <xf numFmtId="0" fontId="66" fillId="0" borderId="37" xfId="0" applyFont="1" applyBorder="1" applyAlignment="1" applyProtection="1">
      <alignment horizontal="center"/>
    </xf>
    <xf numFmtId="49" fontId="3" fillId="16" borderId="62" xfId="0" applyNumberFormat="1" applyFont="1" applyFill="1" applyBorder="1" applyAlignment="1" applyProtection="1">
      <alignment horizontal="center" shrinkToFit="1"/>
      <protection locked="0"/>
    </xf>
    <xf numFmtId="49" fontId="0" fillId="16" borderId="62" xfId="0" applyNumberFormat="1" applyFont="1" applyFill="1" applyBorder="1" applyAlignment="1" applyProtection="1">
      <alignment horizontal="center" shrinkToFit="1"/>
      <protection locked="0"/>
    </xf>
    <xf numFmtId="0" fontId="55" fillId="5" borderId="10" xfId="0" applyFont="1" applyFill="1" applyBorder="1" applyAlignment="1" applyProtection="1">
      <alignment horizontal="left" vertical="center" shrinkToFit="1"/>
    </xf>
    <xf numFmtId="170" fontId="3" fillId="16" borderId="62" xfId="0" applyNumberFormat="1" applyFont="1" applyFill="1" applyBorder="1" applyAlignment="1" applyProtection="1">
      <alignment horizontal="center" shrinkToFit="1"/>
      <protection locked="0"/>
    </xf>
    <xf numFmtId="170" fontId="0" fillId="16" borderId="62" xfId="0" applyNumberFormat="1" applyFont="1" applyFill="1" applyBorder="1" applyAlignment="1" applyProtection="1">
      <alignment horizontal="center" shrinkToFit="1"/>
      <protection locked="0"/>
    </xf>
    <xf numFmtId="0" fontId="10" fillId="0" borderId="53" xfId="0" applyFont="1" applyBorder="1" applyAlignment="1" applyProtection="1">
      <alignment horizontal="center" vertical="top" wrapText="1"/>
    </xf>
    <xf numFmtId="0" fontId="10" fillId="0" borderId="61" xfId="0" applyFont="1" applyBorder="1" applyAlignment="1" applyProtection="1">
      <alignment horizontal="center" vertical="top" wrapText="1"/>
    </xf>
    <xf numFmtId="0" fontId="10" fillId="0" borderId="50" xfId="0" applyFont="1" applyBorder="1" applyAlignment="1" applyProtection="1">
      <alignment horizontal="center" vertical="top" wrapText="1"/>
    </xf>
    <xf numFmtId="0" fontId="10" fillId="0" borderId="44"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22" xfId="0" applyFont="1" applyBorder="1" applyAlignment="1" applyProtection="1">
      <alignment horizontal="center" vertical="top" wrapText="1"/>
    </xf>
    <xf numFmtId="0" fontId="10" fillId="0" borderId="44" xfId="0" applyFont="1" applyBorder="1" applyAlignment="1" applyProtection="1">
      <alignment horizontal="left" vertical="top" wrapText="1" indent="1"/>
    </xf>
    <xf numFmtId="0" fontId="10" fillId="0" borderId="0" xfId="0" applyFont="1" applyBorder="1" applyAlignment="1" applyProtection="1">
      <alignment horizontal="left" vertical="top" wrapText="1" indent="1"/>
    </xf>
    <xf numFmtId="0" fontId="10" fillId="0" borderId="22" xfId="0" applyFont="1" applyBorder="1" applyAlignment="1" applyProtection="1">
      <alignment horizontal="left" vertical="top" wrapText="1" indent="1"/>
    </xf>
    <xf numFmtId="0" fontId="3" fillId="0" borderId="51" xfId="0" applyFont="1" applyBorder="1" applyAlignment="1" applyProtection="1">
      <alignment horizontal="center"/>
    </xf>
    <xf numFmtId="0" fontId="0" fillId="0" borderId="37" xfId="0" applyBorder="1" applyAlignment="1" applyProtection="1">
      <alignment horizontal="center"/>
    </xf>
    <xf numFmtId="0" fontId="0" fillId="0" borderId="28" xfId="0" applyBorder="1" applyAlignment="1" applyProtection="1">
      <alignment horizontal="center"/>
    </xf>
    <xf numFmtId="0" fontId="10" fillId="0" borderId="44" xfId="0" applyFont="1" applyBorder="1" applyAlignment="1" applyProtection="1">
      <alignment horizontal="left" wrapText="1" indent="1"/>
    </xf>
    <xf numFmtId="0" fontId="10" fillId="0" borderId="0" xfId="0" applyFont="1" applyBorder="1" applyAlignment="1" applyProtection="1">
      <alignment horizontal="left" wrapText="1" indent="1"/>
    </xf>
    <xf numFmtId="0" fontId="10" fillId="0" borderId="22" xfId="0" applyFont="1" applyBorder="1" applyAlignment="1" applyProtection="1">
      <alignment horizontal="left" wrapText="1" indent="1"/>
    </xf>
    <xf numFmtId="0" fontId="8" fillId="9" borderId="9" xfId="0" applyFont="1" applyFill="1" applyBorder="1" applyAlignment="1" applyProtection="1">
      <alignment horizontal="left"/>
      <protection locked="0"/>
    </xf>
    <xf numFmtId="0" fontId="47" fillId="16" borderId="62" xfId="0" applyFont="1" applyFill="1" applyBorder="1" applyAlignment="1" applyProtection="1">
      <alignment horizontal="center" shrinkToFit="1"/>
      <protection locked="0"/>
    </xf>
    <xf numFmtId="0" fontId="10" fillId="0" borderId="4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2" xfId="0" applyFont="1" applyBorder="1" applyAlignment="1" applyProtection="1">
      <alignment horizontal="left" vertical="top" wrapText="1"/>
    </xf>
    <xf numFmtId="0" fontId="10" fillId="0" borderId="48"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10" fillId="0" borderId="30" xfId="0" applyFont="1" applyBorder="1" applyAlignment="1" applyProtection="1">
      <alignment horizontal="left" vertical="top" wrapText="1"/>
    </xf>
    <xf numFmtId="0" fontId="55" fillId="0" borderId="51" xfId="0" applyFont="1" applyBorder="1" applyAlignment="1" applyProtection="1">
      <alignment horizontal="center" shrinkToFit="1"/>
    </xf>
    <xf numFmtId="0" fontId="55" fillId="0" borderId="37" xfId="0" applyFont="1" applyBorder="1" applyAlignment="1" applyProtection="1">
      <alignment horizontal="center" shrinkToFit="1"/>
    </xf>
    <xf numFmtId="0" fontId="55" fillId="0" borderId="51" xfId="0" applyFont="1" applyBorder="1" applyAlignment="1" applyProtection="1">
      <alignment horizontal="center"/>
    </xf>
    <xf numFmtId="0" fontId="55" fillId="0" borderId="37" xfId="0" applyFont="1" applyBorder="1" applyAlignment="1" applyProtection="1">
      <alignment horizontal="center"/>
    </xf>
    <xf numFmtId="0" fontId="55" fillId="0" borderId="28" xfId="0" applyFont="1" applyBorder="1" applyAlignment="1" applyProtection="1">
      <alignment horizontal="center"/>
    </xf>
    <xf numFmtId="9" fontId="3" fillId="16" borderId="62" xfId="0" applyNumberFormat="1" applyFont="1" applyFill="1" applyBorder="1" applyAlignment="1" applyProtection="1">
      <alignment horizontal="center" shrinkToFit="1"/>
      <protection locked="0"/>
    </xf>
    <xf numFmtId="9" fontId="0" fillId="16" borderId="62" xfId="0" applyNumberFormat="1" applyFont="1" applyFill="1" applyBorder="1" applyAlignment="1" applyProtection="1">
      <alignment horizontal="center" shrinkToFit="1"/>
      <protection locked="0"/>
    </xf>
    <xf numFmtId="0" fontId="65" fillId="0" borderId="68" xfId="0" applyFont="1" applyBorder="1" applyAlignment="1" applyProtection="1">
      <alignment horizontal="center"/>
    </xf>
    <xf numFmtId="0" fontId="55" fillId="5" borderId="10" xfId="0" applyFont="1" applyFill="1" applyBorder="1" applyAlignment="1" applyProtection="1">
      <alignment horizontal="left"/>
    </xf>
    <xf numFmtId="0" fontId="55" fillId="0" borderId="10" xfId="0" applyFont="1" applyBorder="1" applyAlignment="1" applyProtection="1">
      <alignment horizontal="center"/>
    </xf>
    <xf numFmtId="0" fontId="58" fillId="5" borderId="44" xfId="0" applyFont="1" applyFill="1" applyBorder="1" applyAlignment="1" applyProtection="1">
      <alignment horizontal="center"/>
    </xf>
    <xf numFmtId="0" fontId="58" fillId="5" borderId="0" xfId="0" applyFont="1" applyFill="1" applyBorder="1" applyAlignment="1" applyProtection="1">
      <alignment horizontal="center"/>
    </xf>
    <xf numFmtId="0" fontId="58" fillId="5" borderId="22" xfId="0" applyFont="1" applyFill="1" applyBorder="1" applyAlignment="1" applyProtection="1">
      <alignment horizontal="center"/>
    </xf>
    <xf numFmtId="9" fontId="0" fillId="5" borderId="0" xfId="0" applyNumberFormat="1" applyFill="1" applyBorder="1" applyAlignment="1" applyProtection="1">
      <alignment horizontal="center"/>
    </xf>
    <xf numFmtId="9" fontId="0" fillId="5" borderId="22" xfId="0" applyNumberFormat="1" applyFill="1" applyBorder="1" applyAlignment="1" applyProtection="1">
      <alignment horizontal="center"/>
    </xf>
    <xf numFmtId="0" fontId="3" fillId="0" borderId="0" xfId="0" applyFont="1" applyAlignment="1" applyProtection="1">
      <alignment horizontal="left"/>
    </xf>
    <xf numFmtId="0" fontId="3" fillId="0" borderId="0" xfId="0" applyFont="1" applyFill="1" applyBorder="1" applyAlignment="1" applyProtection="1">
      <alignment horizontal="left" shrinkToFit="1"/>
      <protection locked="0"/>
    </xf>
    <xf numFmtId="0" fontId="0" fillId="0" borderId="0" xfId="0" applyFill="1" applyBorder="1" applyAlignment="1" applyProtection="1">
      <alignment horizontal="left" shrinkToFit="1"/>
      <protection locked="0"/>
    </xf>
    <xf numFmtId="174" fontId="8" fillId="16" borderId="71" xfId="0" applyNumberFormat="1" applyFont="1" applyFill="1" applyBorder="1" applyAlignment="1" applyProtection="1">
      <alignment horizontal="left"/>
      <protection locked="0"/>
    </xf>
    <xf numFmtId="0" fontId="8" fillId="9" borderId="9" xfId="0" applyFont="1" applyFill="1" applyBorder="1" applyAlignment="1" applyProtection="1">
      <alignment horizontal="center"/>
      <protection locked="0"/>
    </xf>
    <xf numFmtId="0" fontId="58" fillId="5" borderId="48" xfId="0" applyFont="1" applyFill="1" applyBorder="1" applyAlignment="1" applyProtection="1">
      <alignment horizontal="center"/>
    </xf>
    <xf numFmtId="0" fontId="58" fillId="5" borderId="9" xfId="0" applyFont="1" applyFill="1" applyBorder="1" applyAlignment="1" applyProtection="1">
      <alignment horizontal="center"/>
    </xf>
    <xf numFmtId="0" fontId="58" fillId="5" borderId="30" xfId="0" applyFont="1" applyFill="1" applyBorder="1" applyAlignment="1" applyProtection="1">
      <alignment horizontal="center"/>
    </xf>
    <xf numFmtId="9" fontId="0" fillId="5" borderId="9" xfId="0" applyNumberFormat="1" applyFill="1" applyBorder="1" applyAlignment="1" applyProtection="1">
      <alignment horizontal="center"/>
    </xf>
    <xf numFmtId="9" fontId="0" fillId="5" borderId="30" xfId="0" applyNumberFormat="1" applyFill="1" applyBorder="1" applyAlignment="1" applyProtection="1">
      <alignment horizontal="center"/>
    </xf>
    <xf numFmtId="9" fontId="0" fillId="16" borderId="62" xfId="0" applyNumberFormat="1" applyFont="1" applyFill="1" applyBorder="1" applyAlignment="1" applyProtection="1">
      <alignment horizontal="center"/>
      <protection locked="0"/>
    </xf>
    <xf numFmtId="6" fontId="3" fillId="9" borderId="10" xfId="0" applyNumberFormat="1" applyFont="1" applyFill="1" applyBorder="1" applyAlignment="1" applyProtection="1">
      <alignment horizontal="center" shrinkToFit="1"/>
      <protection locked="0"/>
    </xf>
    <xf numFmtId="0" fontId="3" fillId="9" borderId="10" xfId="0" applyFont="1" applyFill="1" applyBorder="1" applyAlignment="1" applyProtection="1">
      <alignment horizontal="center" shrinkToFit="1"/>
      <protection locked="0"/>
    </xf>
    <xf numFmtId="9" fontId="3" fillId="9" borderId="10" xfId="0" applyNumberFormat="1" applyFont="1" applyFill="1" applyBorder="1" applyAlignment="1" applyProtection="1">
      <alignment horizontal="center" shrinkToFit="1"/>
      <protection locked="0"/>
    </xf>
    <xf numFmtId="0" fontId="67" fillId="0" borderId="0" xfId="0" applyFont="1" applyAlignment="1" applyProtection="1">
      <alignment horizontal="center"/>
    </xf>
    <xf numFmtId="0" fontId="68" fillId="0" borderId="0" xfId="0" applyFont="1" applyAlignment="1" applyProtection="1">
      <alignment horizontal="center"/>
    </xf>
    <xf numFmtId="0" fontId="55" fillId="5" borderId="51" xfId="0" applyFont="1" applyFill="1" applyBorder="1" applyAlignment="1" applyProtection="1">
      <alignment horizontal="center"/>
    </xf>
    <xf numFmtId="0" fontId="55" fillId="5" borderId="37" xfId="0" applyFont="1" applyFill="1" applyBorder="1" applyAlignment="1" applyProtection="1">
      <alignment horizontal="center"/>
    </xf>
    <xf numFmtId="0" fontId="55" fillId="5" borderId="28" xfId="0" applyFont="1" applyFill="1" applyBorder="1" applyAlignment="1" applyProtection="1">
      <alignment horizontal="center"/>
    </xf>
    <xf numFmtId="0" fontId="55" fillId="5" borderId="51" xfId="0" applyFont="1" applyFill="1" applyBorder="1" applyAlignment="1" applyProtection="1">
      <alignment horizontal="left" shrinkToFit="1"/>
    </xf>
    <xf numFmtId="0" fontId="55" fillId="5" borderId="37" xfId="0" applyFont="1" applyFill="1" applyBorder="1" applyAlignment="1" applyProtection="1">
      <alignment horizontal="left" shrinkToFit="1"/>
    </xf>
    <xf numFmtId="0" fontId="55" fillId="5" borderId="28" xfId="0" applyFont="1" applyFill="1" applyBorder="1" applyAlignment="1" applyProtection="1">
      <alignment horizontal="left" shrinkToFit="1"/>
    </xf>
    <xf numFmtId="0" fontId="23" fillId="9" borderId="37" xfId="0" applyFont="1" applyFill="1" applyBorder="1" applyAlignment="1" applyProtection="1">
      <alignment horizontal="center"/>
      <protection locked="0"/>
    </xf>
    <xf numFmtId="0" fontId="55" fillId="9" borderId="51" xfId="0" applyFont="1" applyFill="1" applyBorder="1" applyAlignment="1" applyProtection="1">
      <alignment horizontal="center" shrinkToFit="1"/>
      <protection locked="0"/>
    </xf>
    <xf numFmtId="0" fontId="55" fillId="9" borderId="37" xfId="0" applyFont="1" applyFill="1" applyBorder="1" applyAlignment="1" applyProtection="1">
      <alignment horizontal="center" shrinkToFit="1"/>
      <protection locked="0"/>
    </xf>
    <xf numFmtId="0" fontId="55" fillId="9" borderId="28" xfId="0" applyFont="1" applyFill="1" applyBorder="1" applyAlignment="1" applyProtection="1">
      <alignment horizontal="center" shrinkToFit="1"/>
      <protection locked="0"/>
    </xf>
    <xf numFmtId="49" fontId="3" fillId="9" borderId="10" xfId="0" applyNumberFormat="1" applyFont="1" applyFill="1" applyBorder="1" applyAlignment="1" applyProtection="1">
      <alignment horizontal="center" shrinkToFit="1"/>
      <protection locked="0"/>
    </xf>
    <xf numFmtId="0" fontId="10" fillId="0" borderId="0" xfId="0" applyFont="1" applyAlignment="1" applyProtection="1">
      <alignment horizontal="center"/>
    </xf>
    <xf numFmtId="0" fontId="8" fillId="9" borderId="74" xfId="0" applyFont="1" applyFill="1" applyBorder="1" applyAlignment="1" applyProtection="1">
      <alignment horizontal="center"/>
      <protection locked="0"/>
    </xf>
    <xf numFmtId="0" fontId="8" fillId="9" borderId="75" xfId="0" applyFont="1" applyFill="1" applyBorder="1" applyAlignment="1" applyProtection="1">
      <alignment horizontal="center"/>
      <protection locked="0"/>
    </xf>
    <xf numFmtId="165" fontId="8" fillId="9" borderId="37" xfId="0" applyNumberFormat="1" applyFont="1" applyFill="1" applyBorder="1" applyAlignment="1" applyProtection="1">
      <alignment horizontal="center"/>
      <protection locked="0"/>
    </xf>
    <xf numFmtId="165" fontId="8" fillId="9" borderId="28" xfId="0" applyNumberFormat="1" applyFont="1" applyFill="1" applyBorder="1" applyAlignment="1" applyProtection="1">
      <alignment horizontal="center"/>
      <protection locked="0"/>
    </xf>
    <xf numFmtId="0" fontId="49" fillId="0" borderId="72" xfId="0" applyFont="1" applyBorder="1" applyAlignment="1" applyProtection="1">
      <alignment horizontal="center"/>
    </xf>
    <xf numFmtId="0" fontId="49" fillId="0" borderId="73" xfId="0" applyFont="1" applyBorder="1" applyAlignment="1" applyProtection="1">
      <alignment horizontal="center"/>
    </xf>
    <xf numFmtId="0" fontId="8" fillId="16" borderId="76" xfId="0" applyFont="1" applyFill="1" applyBorder="1" applyAlignment="1" applyProtection="1">
      <alignment horizontal="left"/>
      <protection locked="0"/>
    </xf>
    <xf numFmtId="0" fontId="48" fillId="16" borderId="66" xfId="2" applyNumberFormat="1" applyFill="1" applyBorder="1" applyAlignment="1" applyProtection="1">
      <alignment horizontal="left"/>
      <protection locked="0"/>
    </xf>
    <xf numFmtId="0" fontId="46" fillId="16" borderId="66" xfId="2" applyNumberFormat="1" applyFont="1" applyFill="1" applyBorder="1" applyAlignment="1" applyProtection="1">
      <alignment horizontal="left"/>
      <protection locked="0"/>
    </xf>
    <xf numFmtId="14" fontId="8" fillId="16" borderId="76" xfId="0" applyNumberFormat="1" applyFont="1" applyFill="1" applyBorder="1" applyAlignment="1" applyProtection="1">
      <alignment horizontal="center"/>
      <protection locked="0"/>
    </xf>
    <xf numFmtId="0" fontId="8" fillId="0" borderId="44" xfId="0" applyFont="1" applyBorder="1" applyAlignment="1" applyProtection="1">
      <alignment horizontal="right" shrinkToFit="1"/>
    </xf>
    <xf numFmtId="0" fontId="8" fillId="0" borderId="0" xfId="0" applyFont="1" applyBorder="1" applyAlignment="1" applyProtection="1">
      <alignment horizontal="right" shrinkToFit="1"/>
    </xf>
    <xf numFmtId="165" fontId="8" fillId="9" borderId="74" xfId="0" applyNumberFormat="1" applyFont="1" applyFill="1" applyBorder="1" applyAlignment="1" applyProtection="1">
      <alignment horizontal="center"/>
      <protection locked="0"/>
    </xf>
    <xf numFmtId="165" fontId="8" fillId="9" borderId="75" xfId="0" applyNumberFormat="1" applyFont="1" applyFill="1" applyBorder="1" applyAlignment="1" applyProtection="1">
      <alignment horizontal="center"/>
      <protection locked="0"/>
    </xf>
    <xf numFmtId="0" fontId="8" fillId="9" borderId="37" xfId="0" applyFont="1" applyFill="1" applyBorder="1" applyAlignment="1" applyProtection="1">
      <alignment horizontal="center"/>
      <protection locked="0"/>
    </xf>
    <xf numFmtId="0" fontId="8" fillId="9" borderId="28" xfId="0" applyFont="1" applyFill="1" applyBorder="1" applyAlignment="1" applyProtection="1">
      <alignment horizontal="center"/>
      <protection locked="0"/>
    </xf>
    <xf numFmtId="0" fontId="0" fillId="9" borderId="0" xfId="0" applyFill="1" applyAlignment="1" applyProtection="1">
      <alignment horizontal="left"/>
      <protection locked="0"/>
    </xf>
    <xf numFmtId="0" fontId="69" fillId="9" borderId="9" xfId="0" applyFont="1" applyFill="1" applyBorder="1" applyAlignment="1" applyProtection="1">
      <alignment horizontal="center"/>
      <protection locked="0"/>
    </xf>
    <xf numFmtId="9" fontId="3" fillId="9" borderId="10" xfId="0" applyNumberFormat="1" applyFont="1" applyFill="1" applyBorder="1" applyAlignment="1" applyProtection="1">
      <alignment horizontal="center"/>
      <protection locked="0"/>
    </xf>
    <xf numFmtId="0" fontId="3" fillId="9" borderId="10" xfId="0" applyNumberFormat="1" applyFont="1" applyFill="1" applyBorder="1" applyAlignment="1" applyProtection="1">
      <alignment horizontal="center"/>
      <protection locked="0"/>
    </xf>
    <xf numFmtId="0" fontId="55" fillId="5" borderId="10" xfId="0" applyFont="1" applyFill="1" applyBorder="1" applyAlignment="1" applyProtection="1">
      <alignment horizontal="center"/>
    </xf>
    <xf numFmtId="165" fontId="8" fillId="9" borderId="9" xfId="0" applyNumberFormat="1" applyFont="1" applyFill="1" applyBorder="1" applyAlignment="1" applyProtection="1">
      <alignment horizontal="left"/>
      <protection locked="0"/>
    </xf>
    <xf numFmtId="165" fontId="8" fillId="9" borderId="30" xfId="0" applyNumberFormat="1" applyFont="1" applyFill="1" applyBorder="1" applyAlignment="1" applyProtection="1">
      <alignment horizontal="left"/>
      <protection locked="0"/>
    </xf>
    <xf numFmtId="0" fontId="55" fillId="5" borderId="0" xfId="0" applyFont="1" applyFill="1" applyBorder="1" applyAlignment="1" applyProtection="1">
      <alignment horizontal="center" vertical="center" shrinkToFit="1"/>
    </xf>
    <xf numFmtId="0" fontId="8" fillId="0" borderId="0" xfId="0" applyFont="1" applyAlignment="1" applyProtection="1">
      <alignment horizontal="center" vertical="center"/>
    </xf>
    <xf numFmtId="165" fontId="8" fillId="9" borderId="37" xfId="0" applyNumberFormat="1" applyFont="1" applyFill="1" applyBorder="1" applyAlignment="1" applyProtection="1">
      <alignment horizontal="center"/>
    </xf>
    <xf numFmtId="165" fontId="8" fillId="9" borderId="28" xfId="0" applyNumberFormat="1" applyFont="1" applyFill="1" applyBorder="1" applyAlignment="1" applyProtection="1">
      <alignment horizontal="center"/>
    </xf>
    <xf numFmtId="0" fontId="0" fillId="9" borderId="28" xfId="0" applyFill="1" applyBorder="1" applyAlignment="1" applyProtection="1">
      <alignment horizontal="center"/>
      <protection locked="0"/>
    </xf>
    <xf numFmtId="0" fontId="3" fillId="0" borderId="44" xfId="0" applyFont="1" applyBorder="1" applyAlignment="1" applyProtection="1">
      <alignment horizontal="justify" vertical="top" wrapText="1"/>
      <protection locked="0"/>
    </xf>
    <xf numFmtId="0" fontId="0" fillId="0" borderId="0" xfId="0" applyProtection="1">
      <protection locked="0"/>
    </xf>
    <xf numFmtId="0" fontId="0" fillId="0" borderId="22" xfId="0" applyBorder="1" applyProtection="1">
      <protection locked="0"/>
    </xf>
    <xf numFmtId="0" fontId="0" fillId="0" borderId="44" xfId="0" applyBorder="1" applyProtection="1">
      <protection locked="0"/>
    </xf>
    <xf numFmtId="0" fontId="0" fillId="0" borderId="48" xfId="0" applyBorder="1" applyProtection="1">
      <protection locked="0"/>
    </xf>
    <xf numFmtId="0" fontId="0" fillId="0" borderId="9" xfId="0" applyBorder="1" applyProtection="1">
      <protection locked="0"/>
    </xf>
    <xf numFmtId="0" fontId="0" fillId="0" borderId="30" xfId="0" applyBorder="1" applyProtection="1">
      <protection locked="0"/>
    </xf>
    <xf numFmtId="0" fontId="8" fillId="0" borderId="44" xfId="0" applyFont="1" applyBorder="1" applyAlignment="1" applyProtection="1">
      <alignment horizontal="left"/>
    </xf>
    <xf numFmtId="0" fontId="8" fillId="0" borderId="0" xfId="0" applyFont="1" applyBorder="1" applyAlignment="1" applyProtection="1">
      <alignment horizontal="left"/>
    </xf>
    <xf numFmtId="0" fontId="49" fillId="0" borderId="68" xfId="0" applyFont="1" applyBorder="1" applyAlignment="1" applyProtection="1">
      <alignment horizontal="center" vertical="center"/>
    </xf>
    <xf numFmtId="0" fontId="8" fillId="16" borderId="131" xfId="0" applyFont="1" applyFill="1" applyBorder="1" applyAlignment="1" applyProtection="1">
      <alignment horizontal="left"/>
      <protection locked="0"/>
    </xf>
    <xf numFmtId="173" fontId="8" fillId="16" borderId="71" xfId="0" applyNumberFormat="1" applyFont="1" applyFill="1" applyBorder="1" applyAlignment="1" applyProtection="1">
      <alignment horizontal="left" shrinkToFit="1"/>
      <protection locked="0"/>
    </xf>
    <xf numFmtId="0" fontId="10" fillId="0" borderId="0" xfId="0" applyFont="1" applyAlignment="1" applyProtection="1">
      <alignment horizontal="right"/>
    </xf>
    <xf numFmtId="0" fontId="8" fillId="0" borderId="72" xfId="0" applyFont="1" applyBorder="1" applyAlignment="1" applyProtection="1">
      <alignment horizontal="center"/>
    </xf>
    <xf numFmtId="0" fontId="8" fillId="0" borderId="68" xfId="0" applyFont="1" applyBorder="1" applyAlignment="1" applyProtection="1">
      <alignment horizontal="center"/>
    </xf>
    <xf numFmtId="0" fontId="8" fillId="0" borderId="73" xfId="0" applyFont="1" applyBorder="1" applyAlignment="1" applyProtection="1">
      <alignment horizontal="center"/>
    </xf>
    <xf numFmtId="0" fontId="70" fillId="0" borderId="0" xfId="0" applyFont="1" applyAlignment="1" applyProtection="1">
      <alignment horizontal="center" vertical="center"/>
    </xf>
    <xf numFmtId="0" fontId="53" fillId="0" borderId="0" xfId="0" applyFont="1" applyAlignment="1" applyProtection="1">
      <alignment horizontal="center"/>
    </xf>
    <xf numFmtId="0" fontId="0" fillId="16" borderId="77" xfId="0" applyFill="1" applyBorder="1" applyAlignment="1" applyProtection="1">
      <alignment horizontal="center"/>
      <protection locked="0"/>
    </xf>
    <xf numFmtId="0" fontId="0" fillId="5" borderId="44" xfId="0" applyFill="1" applyBorder="1" applyAlignment="1" applyProtection="1">
      <alignment horizontal="center"/>
    </xf>
    <xf numFmtId="0" fontId="8" fillId="16" borderId="71" xfId="0" applyFont="1" applyFill="1" applyBorder="1" applyAlignment="1" applyProtection="1">
      <alignment horizontal="left" shrinkToFit="1"/>
      <protection locked="0"/>
    </xf>
    <xf numFmtId="0" fontId="8" fillId="16" borderId="71" xfId="0" applyFont="1" applyFill="1" applyBorder="1" applyAlignment="1" applyProtection="1">
      <alignment horizontal="left"/>
      <protection locked="0"/>
    </xf>
    <xf numFmtId="0" fontId="3" fillId="5" borderId="0" xfId="0" applyFont="1" applyFill="1" applyBorder="1" applyAlignment="1" applyProtection="1">
      <alignment horizontal="center"/>
    </xf>
    <xf numFmtId="0" fontId="23" fillId="0" borderId="0" xfId="0" applyFont="1" applyAlignment="1" applyProtection="1">
      <alignment horizontal="left" wrapText="1"/>
    </xf>
    <xf numFmtId="0" fontId="44" fillId="0" borderId="53" xfId="0" applyFont="1" applyBorder="1" applyAlignment="1" applyProtection="1">
      <alignment horizontal="center"/>
    </xf>
    <xf numFmtId="0" fontId="43" fillId="0" borderId="61" xfId="0" applyFont="1" applyBorder="1" applyAlignment="1" applyProtection="1">
      <alignment horizontal="center"/>
    </xf>
    <xf numFmtId="0" fontId="43" fillId="0" borderId="50" xfId="0" applyFont="1" applyBorder="1" applyAlignment="1" applyProtection="1">
      <alignment horizontal="center"/>
    </xf>
    <xf numFmtId="0" fontId="8" fillId="16" borderId="66" xfId="0" applyFont="1" applyFill="1" applyBorder="1" applyAlignment="1" applyProtection="1">
      <alignment horizontal="left"/>
      <protection locked="0"/>
    </xf>
    <xf numFmtId="0" fontId="55" fillId="5" borderId="72" xfId="0" applyFont="1" applyFill="1" applyBorder="1" applyAlignment="1" applyProtection="1">
      <alignment horizontal="center" vertical="center" shrinkToFit="1"/>
    </xf>
    <xf numFmtId="0" fontId="55" fillId="5" borderId="68" xfId="0" applyFont="1" applyFill="1" applyBorder="1" applyAlignment="1" applyProtection="1">
      <alignment horizontal="center" vertical="center" shrinkToFit="1"/>
    </xf>
    <xf numFmtId="0" fontId="55" fillId="5" borderId="73" xfId="0" applyFont="1" applyFill="1" applyBorder="1" applyAlignment="1" applyProtection="1">
      <alignment horizontal="center" vertical="center" shrinkToFit="1"/>
    </xf>
    <xf numFmtId="0" fontId="24" fillId="5" borderId="53" xfId="0" applyFont="1" applyFill="1" applyBorder="1" applyAlignment="1" applyProtection="1">
      <alignment horizontal="left" shrinkToFit="1"/>
    </xf>
    <xf numFmtId="0" fontId="24" fillId="5" borderId="61" xfId="0" applyFont="1" applyFill="1" applyBorder="1" applyAlignment="1" applyProtection="1">
      <alignment horizontal="left" shrinkToFit="1"/>
    </xf>
    <xf numFmtId="0" fontId="24" fillId="5" borderId="50" xfId="0" applyFont="1" applyFill="1" applyBorder="1" applyAlignment="1" applyProtection="1">
      <alignment horizontal="left" shrinkToFit="1"/>
    </xf>
    <xf numFmtId="44" fontId="8" fillId="11" borderId="51" xfId="0" applyNumberFormat="1" applyFont="1" applyFill="1" applyBorder="1" applyAlignment="1" applyProtection="1">
      <alignment horizontal="center"/>
      <protection locked="0"/>
    </xf>
    <xf numFmtId="44" fontId="8" fillId="11" borderId="28" xfId="0" applyNumberFormat="1" applyFont="1" applyFill="1" applyBorder="1" applyAlignment="1" applyProtection="1">
      <alignment horizontal="center"/>
      <protection locked="0"/>
    </xf>
    <xf numFmtId="0" fontId="55" fillId="5" borderId="51" xfId="0" applyFont="1" applyFill="1" applyBorder="1" applyAlignment="1" applyProtection="1">
      <alignment horizontal="left"/>
    </xf>
    <xf numFmtId="0" fontId="55" fillId="5" borderId="37" xfId="0" applyFont="1" applyFill="1" applyBorder="1" applyAlignment="1" applyProtection="1">
      <alignment horizontal="left"/>
    </xf>
    <xf numFmtId="0" fontId="3" fillId="5" borderId="44" xfId="0" applyFont="1" applyFill="1" applyBorder="1" applyAlignment="1" applyProtection="1">
      <alignment horizontal="left" shrinkToFit="1"/>
    </xf>
    <xf numFmtId="0" fontId="3" fillId="5" borderId="0" xfId="0" applyFont="1" applyFill="1" applyBorder="1" applyAlignment="1" applyProtection="1">
      <alignment horizontal="left" shrinkToFit="1"/>
    </xf>
    <xf numFmtId="0" fontId="80" fillId="0" borderId="68" xfId="0" applyFont="1" applyBorder="1" applyAlignment="1" applyProtection="1">
      <alignment horizontal="center"/>
    </xf>
    <xf numFmtId="0" fontId="8" fillId="11" borderId="48" xfId="0" applyFont="1" applyFill="1" applyBorder="1" applyAlignment="1" applyProtection="1">
      <alignment horizontal="left" shrinkToFit="1"/>
    </xf>
    <xf numFmtId="0" fontId="8" fillId="11" borderId="9" xfId="0" applyFont="1" applyFill="1" applyBorder="1" applyAlignment="1" applyProtection="1">
      <alignment horizontal="left" shrinkToFit="1"/>
    </xf>
    <xf numFmtId="0" fontId="8" fillId="11" borderId="30" xfId="0" applyFont="1" applyFill="1" applyBorder="1" applyAlignment="1" applyProtection="1">
      <alignment horizontal="left" shrinkToFit="1"/>
    </xf>
    <xf numFmtId="44" fontId="3" fillId="15" borderId="48" xfId="0" applyNumberFormat="1" applyFont="1" applyFill="1" applyBorder="1" applyAlignment="1" applyProtection="1">
      <alignment horizontal="center"/>
      <protection locked="0"/>
    </xf>
    <xf numFmtId="44" fontId="3" fillId="15" borderId="30" xfId="0" applyNumberFormat="1" applyFont="1" applyFill="1" applyBorder="1" applyAlignment="1" applyProtection="1">
      <alignment horizontal="center"/>
      <protection locked="0"/>
    </xf>
    <xf numFmtId="44" fontId="3" fillId="15" borderId="51" xfId="0" applyNumberFormat="1" applyFont="1" applyFill="1" applyBorder="1" applyAlignment="1" applyProtection="1">
      <alignment horizontal="center"/>
      <protection locked="0"/>
    </xf>
    <xf numFmtId="44" fontId="3" fillId="15" borderId="28" xfId="0" applyNumberFormat="1" applyFont="1" applyFill="1" applyBorder="1" applyAlignment="1" applyProtection="1">
      <alignment horizontal="center"/>
      <protection locked="0"/>
    </xf>
    <xf numFmtId="0" fontId="3" fillId="0" borderId="53" xfId="0" applyFont="1" applyFill="1" applyBorder="1" applyAlignment="1" applyProtection="1">
      <alignment horizontal="center"/>
      <protection locked="0"/>
    </xf>
    <xf numFmtId="0" fontId="3" fillId="0" borderId="50" xfId="0" applyFont="1" applyFill="1" applyBorder="1" applyAlignment="1" applyProtection="1">
      <alignment horizontal="center"/>
      <protection locked="0"/>
    </xf>
    <xf numFmtId="0" fontId="8" fillId="5" borderId="51" xfId="3" applyFont="1" applyFill="1" applyBorder="1" applyAlignment="1" applyProtection="1">
      <alignment horizontal="left" shrinkToFit="1"/>
    </xf>
    <xf numFmtId="0" fontId="8" fillId="5" borderId="37" xfId="3" applyFont="1" applyFill="1" applyBorder="1" applyAlignment="1" applyProtection="1">
      <alignment horizontal="left" shrinkToFit="1"/>
    </xf>
    <xf numFmtId="0" fontId="8" fillId="5" borderId="28" xfId="3" applyFont="1" applyFill="1" applyBorder="1" applyAlignment="1" applyProtection="1">
      <alignment horizontal="left" shrinkToFit="1"/>
    </xf>
    <xf numFmtId="0" fontId="8" fillId="5" borderId="51" xfId="0" applyFont="1" applyFill="1" applyBorder="1" applyAlignment="1" applyProtection="1">
      <alignment horizontal="left"/>
    </xf>
    <xf numFmtId="0" fontId="8" fillId="5" borderId="37" xfId="0" applyFont="1" applyFill="1" applyBorder="1" applyAlignment="1" applyProtection="1">
      <alignment horizontal="left"/>
    </xf>
    <xf numFmtId="0" fontId="8" fillId="5" borderId="28" xfId="0" applyFont="1" applyFill="1" applyBorder="1" applyAlignment="1" applyProtection="1">
      <alignment horizontal="left"/>
    </xf>
    <xf numFmtId="0" fontId="11" fillId="0" borderId="53" xfId="0" applyFont="1" applyFill="1" applyBorder="1" applyAlignment="1" applyProtection="1">
      <alignment horizontal="center"/>
      <protection locked="0"/>
    </xf>
    <xf numFmtId="0" fontId="11" fillId="0" borderId="50" xfId="0" applyFont="1"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50" xfId="0" applyFill="1" applyBorder="1" applyAlignment="1" applyProtection="1">
      <alignment horizontal="center"/>
      <protection locked="0"/>
    </xf>
    <xf numFmtId="44" fontId="8" fillId="8" borderId="51" xfId="0" applyNumberFormat="1" applyFont="1" applyFill="1" applyBorder="1" applyAlignment="1" applyProtection="1">
      <alignment horizontal="center"/>
    </xf>
    <xf numFmtId="44" fontId="8" fillId="8" borderId="28" xfId="0" applyNumberFormat="1" applyFont="1" applyFill="1" applyBorder="1" applyAlignment="1" applyProtection="1">
      <alignment horizontal="center"/>
    </xf>
    <xf numFmtId="0" fontId="3" fillId="0" borderId="44"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44" fontId="0" fillId="0" borderId="0" xfId="0" applyNumberFormat="1" applyAlignment="1" applyProtection="1">
      <alignment horizontal="center"/>
      <protection locked="0"/>
    </xf>
    <xf numFmtId="44" fontId="8" fillId="5" borderId="51" xfId="0" applyNumberFormat="1" applyFont="1" applyFill="1" applyBorder="1" applyAlignment="1" applyProtection="1">
      <alignment horizontal="center"/>
    </xf>
    <xf numFmtId="44" fontId="8" fillId="5" borderId="28" xfId="0" applyNumberFormat="1" applyFont="1" applyFill="1" applyBorder="1" applyAlignment="1" applyProtection="1">
      <alignment horizontal="center"/>
    </xf>
    <xf numFmtId="44" fontId="8" fillId="0" borderId="51" xfId="0" applyNumberFormat="1" applyFont="1" applyBorder="1" applyAlignment="1" applyProtection="1">
      <alignment horizontal="center"/>
    </xf>
    <xf numFmtId="44" fontId="8" fillId="0" borderId="28" xfId="0" applyNumberFormat="1" applyFont="1" applyBorder="1" applyAlignment="1" applyProtection="1">
      <alignment horizontal="center"/>
    </xf>
    <xf numFmtId="49" fontId="8" fillId="15" borderId="51" xfId="0" applyNumberFormat="1" applyFont="1" applyFill="1" applyBorder="1" applyAlignment="1" applyProtection="1">
      <alignment horizontal="center"/>
      <protection locked="0"/>
    </xf>
    <xf numFmtId="49" fontId="8" fillId="15" borderId="28" xfId="0" applyNumberFormat="1" applyFont="1" applyFill="1" applyBorder="1" applyAlignment="1" applyProtection="1">
      <alignment horizontal="center"/>
      <protection locked="0"/>
    </xf>
    <xf numFmtId="9" fontId="8" fillId="15" borderId="51" xfId="0" applyNumberFormat="1" applyFont="1" applyFill="1" applyBorder="1" applyAlignment="1" applyProtection="1">
      <alignment horizontal="center"/>
      <protection locked="0"/>
    </xf>
    <xf numFmtId="9" fontId="8" fillId="15" borderId="28" xfId="0" applyNumberFormat="1" applyFont="1" applyFill="1" applyBorder="1" applyAlignment="1" applyProtection="1">
      <alignment horizontal="center"/>
      <protection locked="0"/>
    </xf>
    <xf numFmtId="0" fontId="8" fillId="14" borderId="0" xfId="0" applyFont="1" applyFill="1" applyBorder="1" applyAlignment="1">
      <alignment horizontal="left"/>
    </xf>
    <xf numFmtId="0" fontId="8" fillId="14" borderId="22" xfId="0" applyFont="1" applyFill="1" applyBorder="1" applyAlignment="1">
      <alignment horizontal="left"/>
    </xf>
    <xf numFmtId="0" fontId="8" fillId="14" borderId="53" xfId="0" applyFont="1" applyFill="1" applyBorder="1" applyAlignment="1" applyProtection="1">
      <alignment horizontal="left" shrinkToFit="1"/>
    </xf>
    <xf numFmtId="0" fontId="8" fillId="14" borderId="61" xfId="0" applyFont="1" applyFill="1" applyBorder="1" applyAlignment="1" applyProtection="1">
      <alignment horizontal="left" shrinkToFit="1"/>
    </xf>
    <xf numFmtId="0" fontId="8" fillId="14" borderId="50" xfId="0" applyFont="1" applyFill="1" applyBorder="1" applyAlignment="1" applyProtection="1">
      <alignment horizontal="left" shrinkToFit="1"/>
    </xf>
    <xf numFmtId="49" fontId="3" fillId="14" borderId="53" xfId="0" applyNumberFormat="1" applyFont="1" applyFill="1" applyBorder="1" applyAlignment="1" applyProtection="1">
      <alignment horizontal="center"/>
    </xf>
    <xf numFmtId="49" fontId="3" fillId="14" borderId="50" xfId="0" applyNumberFormat="1" applyFont="1" applyFill="1" applyBorder="1" applyAlignment="1" applyProtection="1">
      <alignment horizontal="center"/>
    </xf>
    <xf numFmtId="0" fontId="3" fillId="14" borderId="44" xfId="0" applyFont="1" applyFill="1" applyBorder="1" applyAlignment="1" applyProtection="1">
      <alignment horizontal="center"/>
    </xf>
    <xf numFmtId="0" fontId="3" fillId="14" borderId="0" xfId="0" applyFont="1" applyFill="1" applyBorder="1" applyAlignment="1" applyProtection="1">
      <alignment horizontal="center"/>
    </xf>
    <xf numFmtId="0" fontId="40" fillId="13" borderId="51" xfId="0" applyFont="1" applyFill="1" applyBorder="1" applyAlignment="1" applyProtection="1">
      <alignment horizontal="center"/>
    </xf>
    <xf numFmtId="0" fontId="40" fillId="13" borderId="37" xfId="0" applyFont="1" applyFill="1" applyBorder="1" applyAlignment="1" applyProtection="1">
      <alignment horizontal="center"/>
    </xf>
    <xf numFmtId="0" fontId="40" fillId="13" borderId="28" xfId="0" applyFont="1" applyFill="1" applyBorder="1" applyAlignment="1" applyProtection="1">
      <alignment horizontal="center"/>
    </xf>
    <xf numFmtId="0" fontId="14" fillId="0" borderId="0" xfId="0" applyFont="1" applyAlignment="1" applyProtection="1">
      <alignment horizontal="left" shrinkToFit="1"/>
    </xf>
    <xf numFmtId="0" fontId="13" fillId="0" borderId="0" xfId="0" applyFont="1" applyAlignment="1" applyProtection="1">
      <alignment horizontal="left" shrinkToFit="1"/>
    </xf>
    <xf numFmtId="167" fontId="13" fillId="0" borderId="0" xfId="0" applyNumberFormat="1" applyFont="1" applyAlignment="1" applyProtection="1">
      <alignment horizontal="left" shrinkToFit="1"/>
    </xf>
    <xf numFmtId="0" fontId="3" fillId="14" borderId="48" xfId="0" applyFont="1" applyFill="1" applyBorder="1" applyAlignment="1" applyProtection="1">
      <alignment horizontal="center"/>
    </xf>
    <xf numFmtId="0" fontId="3" fillId="14" borderId="9" xfId="0" applyFont="1" applyFill="1" applyBorder="1" applyAlignment="1" applyProtection="1">
      <alignment horizontal="center"/>
    </xf>
    <xf numFmtId="0" fontId="3" fillId="14" borderId="30" xfId="0" applyFont="1" applyFill="1" applyBorder="1" applyAlignment="1" applyProtection="1">
      <alignment horizontal="center"/>
    </xf>
    <xf numFmtId="49" fontId="3" fillId="14" borderId="44" xfId="0" applyNumberFormat="1" applyFont="1" applyFill="1" applyBorder="1" applyAlignment="1" applyProtection="1">
      <alignment horizontal="center"/>
    </xf>
    <xf numFmtId="49" fontId="3" fillId="14" borderId="22" xfId="0" applyNumberFormat="1" applyFont="1" applyFill="1" applyBorder="1" applyAlignment="1" applyProtection="1">
      <alignment horizontal="center"/>
    </xf>
    <xf numFmtId="0" fontId="3" fillId="14" borderId="22" xfId="0" applyFont="1" applyFill="1" applyBorder="1" applyAlignment="1" applyProtection="1">
      <alignment horizontal="center"/>
    </xf>
    <xf numFmtId="0" fontId="0" fillId="0" borderId="37" xfId="0" applyBorder="1" applyAlignment="1" applyProtection="1">
      <alignment horizontal="center" shrinkToFit="1"/>
      <protection locked="0"/>
    </xf>
    <xf numFmtId="0" fontId="49" fillId="0" borderId="0" xfId="0" applyFont="1" applyAlignment="1">
      <alignment horizontal="center"/>
    </xf>
    <xf numFmtId="0" fontId="3" fillId="0" borderId="9" xfId="0" applyFont="1" applyBorder="1" applyAlignment="1" applyProtection="1">
      <alignment horizontal="center" shrinkToFit="1"/>
      <protection locked="0"/>
    </xf>
    <xf numFmtId="0" fontId="0" fillId="0" borderId="9" xfId="0" applyBorder="1" applyAlignment="1" applyProtection="1">
      <alignment horizontal="center" shrinkToFit="1"/>
      <protection locked="0"/>
    </xf>
    <xf numFmtId="0" fontId="49" fillId="0" borderId="11" xfId="0" applyFont="1" applyBorder="1" applyAlignment="1">
      <alignment horizontal="center"/>
    </xf>
    <xf numFmtId="0" fontId="0" fillId="0" borderId="0" xfId="0" applyAlignment="1">
      <alignment horizontal="left" wrapText="1"/>
    </xf>
    <xf numFmtId="0" fontId="3" fillId="0" borderId="0" xfId="0" applyFont="1" applyAlignment="1">
      <alignment horizontal="left" wrapText="1"/>
    </xf>
    <xf numFmtId="0" fontId="49" fillId="0" borderId="0" xfId="0" applyFont="1" applyAlignment="1">
      <alignment horizontal="center" vertical="center"/>
    </xf>
    <xf numFmtId="0" fontId="49" fillId="0" borderId="0" xfId="0" applyFont="1" applyAlignment="1">
      <alignment horizontal="center" vertical="center" wrapText="1"/>
    </xf>
    <xf numFmtId="0" fontId="53" fillId="0" borderId="0" xfId="0" applyFont="1" applyAlignment="1">
      <alignment horizontal="left" wrapText="1"/>
    </xf>
    <xf numFmtId="0" fontId="3"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14" fontId="0" fillId="0" borderId="0" xfId="0" applyNumberFormat="1" applyAlignment="1" applyProtection="1">
      <alignment horizontal="center"/>
      <protection locked="0"/>
    </xf>
    <xf numFmtId="0" fontId="3" fillId="0" borderId="0" xfId="0" applyFont="1" applyAlignment="1" applyProtection="1">
      <alignment horizontal="center"/>
      <protection locked="0"/>
    </xf>
    <xf numFmtId="17" fontId="0" fillId="0" borderId="9" xfId="0" applyNumberFormat="1" applyBorder="1" applyAlignment="1" applyProtection="1">
      <alignment horizontal="center" shrinkToFit="1"/>
      <protection locked="0"/>
    </xf>
    <xf numFmtId="0" fontId="8" fillId="0" borderId="37" xfId="3" applyFont="1" applyBorder="1" applyAlignment="1">
      <alignment horizontal="center"/>
    </xf>
    <xf numFmtId="0" fontId="8" fillId="0" borderId="9" xfId="3" applyFont="1" applyFill="1" applyBorder="1" applyAlignment="1">
      <alignment horizontal="center"/>
    </xf>
    <xf numFmtId="0" fontId="8" fillId="26" borderId="0" xfId="3" applyFont="1" applyFill="1" applyAlignment="1">
      <alignment horizontal="left"/>
    </xf>
    <xf numFmtId="0" fontId="0" fillId="0" borderId="10" xfId="0" applyBorder="1" applyAlignment="1">
      <alignment horizontal="left" shrinkToFit="1"/>
    </xf>
    <xf numFmtId="167" fontId="0" fillId="0" borderId="10" xfId="0" applyNumberFormat="1" applyBorder="1" applyAlignment="1">
      <alignment horizontal="left" shrinkToFit="1"/>
    </xf>
    <xf numFmtId="0" fontId="9" fillId="0" borderId="10" xfId="0" applyFont="1" applyBorder="1" applyAlignment="1">
      <alignment horizontal="left" shrinkToFit="1"/>
    </xf>
    <xf numFmtId="0" fontId="48" fillId="0" borderId="10" xfId="2" applyBorder="1" applyAlignment="1" applyProtection="1">
      <alignment horizontal="left" shrinkToFit="1"/>
    </xf>
    <xf numFmtId="0" fontId="8" fillId="8" borderId="37" xfId="0" applyFont="1" applyFill="1" applyBorder="1" applyAlignment="1">
      <alignment horizontal="center"/>
    </xf>
    <xf numFmtId="0" fontId="8" fillId="8" borderId="28" xfId="0" applyFont="1" applyFill="1" applyBorder="1" applyAlignment="1">
      <alignment horizontal="center"/>
    </xf>
    <xf numFmtId="0" fontId="3" fillId="9" borderId="9" xfId="0" applyFont="1" applyFill="1" applyBorder="1" applyAlignment="1" applyProtection="1">
      <alignment horizontal="center"/>
      <protection locked="0"/>
    </xf>
    <xf numFmtId="0" fontId="3" fillId="9" borderId="53" xfId="0" applyFont="1" applyFill="1" applyBorder="1" applyAlignment="1" applyProtection="1">
      <alignment horizontal="center"/>
      <protection locked="0"/>
    </xf>
    <xf numFmtId="0" fontId="3" fillId="9" borderId="50" xfId="0" applyFont="1" applyFill="1" applyBorder="1" applyAlignment="1" applyProtection="1">
      <alignment horizontal="center"/>
      <protection locked="0"/>
    </xf>
    <xf numFmtId="0" fontId="3" fillId="9" borderId="44" xfId="0" applyFont="1" applyFill="1" applyBorder="1" applyAlignment="1" applyProtection="1">
      <alignment horizontal="center"/>
      <protection locked="0"/>
    </xf>
    <xf numFmtId="0" fontId="3" fillId="9" borderId="22" xfId="0" applyFont="1" applyFill="1" applyBorder="1" applyAlignment="1" applyProtection="1">
      <alignment horizontal="center"/>
      <protection locked="0"/>
    </xf>
    <xf numFmtId="9" fontId="0" fillId="9" borderId="44" xfId="0" applyNumberFormat="1" applyFill="1" applyBorder="1" applyAlignment="1" applyProtection="1">
      <alignment horizontal="center"/>
      <protection locked="0"/>
    </xf>
    <xf numFmtId="9" fontId="0" fillId="9" borderId="22" xfId="0" applyNumberFormat="1" applyFill="1" applyBorder="1" applyAlignment="1" applyProtection="1">
      <alignment horizontal="center"/>
      <protection locked="0"/>
    </xf>
    <xf numFmtId="14" fontId="3" fillId="16" borderId="78" xfId="0" applyNumberFormat="1" applyFont="1" applyFill="1" applyBorder="1" applyAlignment="1" applyProtection="1">
      <alignment horizontal="left" shrinkToFit="1"/>
      <protection locked="0"/>
    </xf>
    <xf numFmtId="14" fontId="0" fillId="16" borderId="78" xfId="0" applyNumberFormat="1" applyFont="1" applyFill="1" applyBorder="1" applyAlignment="1" applyProtection="1">
      <alignment horizontal="left" shrinkToFit="1"/>
      <protection locked="0"/>
    </xf>
    <xf numFmtId="14" fontId="3" fillId="16" borderId="62" xfId="0" applyNumberFormat="1" applyFont="1" applyFill="1" applyBorder="1" applyAlignment="1" applyProtection="1">
      <alignment horizontal="left" shrinkToFit="1"/>
      <protection locked="0"/>
    </xf>
    <xf numFmtId="14" fontId="0" fillId="16" borderId="62" xfId="0" applyNumberFormat="1" applyFont="1" applyFill="1" applyBorder="1" applyAlignment="1" applyProtection="1">
      <alignment horizontal="left" shrinkToFit="1"/>
      <protection locked="0"/>
    </xf>
    <xf numFmtId="14" fontId="0" fillId="0" borderId="10" xfId="0" applyNumberFormat="1" applyBorder="1" applyAlignment="1">
      <alignment horizontal="center" shrinkToFit="1"/>
    </xf>
    <xf numFmtId="0" fontId="71" fillId="0" borderId="127" xfId="0" applyFont="1" applyBorder="1" applyAlignment="1">
      <alignment horizontal="center"/>
    </xf>
    <xf numFmtId="0" fontId="71" fillId="0" borderId="128" xfId="0" applyFont="1" applyBorder="1" applyAlignment="1">
      <alignment horizontal="center"/>
    </xf>
    <xf numFmtId="0" fontId="71" fillId="0" borderId="129" xfId="0" applyFont="1" applyBorder="1" applyAlignment="1">
      <alignment horizontal="center"/>
    </xf>
    <xf numFmtId="6" fontId="3" fillId="9" borderId="44" xfId="0" applyNumberFormat="1" applyFont="1" applyFill="1" applyBorder="1" applyAlignment="1" applyProtection="1">
      <alignment horizontal="center"/>
      <protection locked="0"/>
    </xf>
    <xf numFmtId="6" fontId="3" fillId="9" borderId="22" xfId="0" applyNumberFormat="1" applyFont="1" applyFill="1" applyBorder="1" applyAlignment="1" applyProtection="1">
      <alignment horizontal="center"/>
      <protection locked="0"/>
    </xf>
    <xf numFmtId="6" fontId="3" fillId="9" borderId="48" xfId="0" applyNumberFormat="1" applyFont="1" applyFill="1" applyBorder="1" applyAlignment="1" applyProtection="1">
      <alignment horizontal="center"/>
      <protection locked="0"/>
    </xf>
    <xf numFmtId="6" fontId="3" fillId="9" borderId="30" xfId="0" applyNumberFormat="1" applyFont="1" applyFill="1" applyBorder="1" applyAlignment="1" applyProtection="1">
      <alignment horizontal="center"/>
      <protection locked="0"/>
    </xf>
    <xf numFmtId="0" fontId="26" fillId="0" borderId="0" xfId="0" applyFont="1" applyAlignment="1">
      <alignment horizontal="center" vertical="center"/>
    </xf>
    <xf numFmtId="0" fontId="88" fillId="0" borderId="0" xfId="0" applyFont="1" applyFill="1" applyAlignment="1">
      <alignment horizontal="center" vertical="center" shrinkToFit="1"/>
    </xf>
    <xf numFmtId="0" fontId="27" fillId="0" borderId="0" xfId="0" applyFont="1" applyAlignment="1">
      <alignment horizontal="left"/>
    </xf>
    <xf numFmtId="167" fontId="27" fillId="0" borderId="0" xfId="0" applyNumberFormat="1" applyFont="1" applyAlignment="1">
      <alignment horizontal="left" vertical="center"/>
    </xf>
    <xf numFmtId="0" fontId="97" fillId="0" borderId="0" xfId="0" applyFont="1" applyFill="1" applyAlignment="1">
      <alignment horizontal="center"/>
    </xf>
    <xf numFmtId="0" fontId="33" fillId="0" borderId="0" xfId="0" applyFont="1" applyAlignment="1">
      <alignment horizontal="left" vertical="center" wrapText="1"/>
    </xf>
    <xf numFmtId="0" fontId="32" fillId="0" borderId="0" xfId="0" applyFont="1" applyAlignment="1">
      <alignment horizontal="left" vertical="center" wrapText="1"/>
    </xf>
    <xf numFmtId="0" fontId="28" fillId="0" borderId="0" xfId="0" applyFont="1" applyAlignment="1">
      <alignment horizontal="left" vertical="center" wrapText="1"/>
    </xf>
    <xf numFmtId="0" fontId="72" fillId="22" borderId="0" xfId="0" applyFont="1" applyFill="1" applyAlignment="1">
      <alignment horizontal="center" vertical="center"/>
    </xf>
    <xf numFmtId="0" fontId="85" fillId="0" borderId="0" xfId="0" applyFont="1" applyAlignment="1">
      <alignment horizontal="left"/>
    </xf>
    <xf numFmtId="0" fontId="86" fillId="0" borderId="0" xfId="0" applyFont="1" applyAlignment="1">
      <alignment horizontal="right" vertical="center"/>
    </xf>
    <xf numFmtId="0" fontId="28" fillId="0" borderId="0" xfId="0" applyFont="1" applyAlignment="1">
      <alignment horizontal="justify" vertical="center" wrapText="1"/>
    </xf>
    <xf numFmtId="0" fontId="28" fillId="0" borderId="0" xfId="0" applyFont="1" applyAlignment="1">
      <alignment horizontal="justify" vertical="top" wrapText="1"/>
    </xf>
    <xf numFmtId="0" fontId="34" fillId="0" borderId="0" xfId="0" applyFont="1" applyAlignment="1">
      <alignment horizontal="left" wrapText="1"/>
    </xf>
    <xf numFmtId="0" fontId="0" fillId="0" borderId="0" xfId="0" applyAlignment="1">
      <alignment horizontal="justify" vertical="center" wrapText="1"/>
    </xf>
    <xf numFmtId="0" fontId="29" fillId="0" borderId="0" xfId="0" applyFont="1" applyAlignment="1">
      <alignment horizontal="left" vertical="center" wrapText="1"/>
    </xf>
    <xf numFmtId="0" fontId="14" fillId="5" borderId="0" xfId="0" applyFont="1" applyFill="1" applyAlignment="1">
      <alignment horizontal="left" shrinkToFit="1"/>
    </xf>
    <xf numFmtId="167" fontId="13" fillId="5" borderId="0" xfId="0" applyNumberFormat="1" applyFont="1" applyFill="1" applyAlignment="1">
      <alignment horizontal="left" shrinkToFit="1"/>
    </xf>
    <xf numFmtId="49" fontId="16" fillId="0" borderId="0" xfId="0" applyNumberFormat="1" applyFont="1" applyAlignment="1">
      <alignment horizontal="left" wrapText="1"/>
    </xf>
    <xf numFmtId="49" fontId="16" fillId="0" borderId="0" xfId="0" applyNumberFormat="1" applyFont="1" applyAlignment="1">
      <alignment horizontal="left" vertical="top" wrapText="1"/>
    </xf>
    <xf numFmtId="0" fontId="73" fillId="22" borderId="0" xfId="0" applyFont="1" applyFill="1" applyAlignment="1">
      <alignment horizontal="center" vertical="center"/>
    </xf>
    <xf numFmtId="0" fontId="9" fillId="0" borderId="0" xfId="0" applyFont="1" applyAlignment="1">
      <alignment horizontal="center"/>
    </xf>
    <xf numFmtId="49" fontId="13" fillId="0" borderId="0" xfId="0" applyNumberFormat="1" applyFont="1" applyAlignment="1">
      <alignment horizontal="center"/>
    </xf>
    <xf numFmtId="14" fontId="13" fillId="0" borderId="0" xfId="0" applyNumberFormat="1" applyFont="1" applyAlignment="1">
      <alignment horizontal="left"/>
    </xf>
    <xf numFmtId="6" fontId="13" fillId="0" borderId="0" xfId="0" applyNumberFormat="1" applyFont="1" applyAlignment="1">
      <alignment horizontal="left"/>
    </xf>
    <xf numFmtId="9" fontId="13" fillId="0" borderId="0" xfId="0" applyNumberFormat="1" applyFont="1" applyAlignment="1">
      <alignment horizontal="left"/>
    </xf>
    <xf numFmtId="0" fontId="13" fillId="0" borderId="0" xfId="0" applyNumberFormat="1" applyFont="1" applyAlignment="1">
      <alignment horizontal="left"/>
    </xf>
    <xf numFmtId="165" fontId="96" fillId="5" borderId="26" xfId="3" applyNumberFormat="1" applyFont="1" applyFill="1" applyBorder="1" applyAlignment="1">
      <alignment horizontal="center" vertical="center"/>
    </xf>
    <xf numFmtId="165" fontId="96" fillId="5" borderId="80" xfId="3" applyNumberFormat="1" applyFont="1" applyFill="1" applyBorder="1" applyAlignment="1">
      <alignment horizontal="center" vertical="center"/>
    </xf>
    <xf numFmtId="165" fontId="96" fillId="5" borderId="49" xfId="3" applyNumberFormat="1" applyFont="1" applyFill="1" applyBorder="1" applyAlignment="1">
      <alignment horizontal="center" vertical="center"/>
    </xf>
    <xf numFmtId="0" fontId="98" fillId="0" borderId="26" xfId="7" applyFont="1" applyBorder="1" applyAlignment="1">
      <alignment horizontal="center"/>
    </xf>
    <xf numFmtId="0" fontId="98" fillId="0" borderId="86" xfId="7" applyFont="1" applyBorder="1" applyAlignment="1">
      <alignment horizontal="center"/>
    </xf>
    <xf numFmtId="0" fontId="98" fillId="0" borderId="88" xfId="7" applyFont="1" applyBorder="1" applyAlignment="1">
      <alignment horizontal="center"/>
    </xf>
    <xf numFmtId="0" fontId="98" fillId="0" borderId="80" xfId="7" applyFont="1" applyBorder="1" applyAlignment="1">
      <alignment horizontal="center"/>
    </xf>
    <xf numFmtId="0" fontId="98" fillId="0" borderId="49" xfId="7" applyFont="1" applyBorder="1" applyAlignment="1">
      <alignment horizontal="center"/>
    </xf>
    <xf numFmtId="7" fontId="96" fillId="5" borderId="7" xfId="8" applyNumberFormat="1" applyFont="1" applyFill="1" applyBorder="1" applyAlignment="1">
      <alignment horizontal="center"/>
    </xf>
    <xf numFmtId="7" fontId="96" fillId="5" borderId="28" xfId="8" applyNumberFormat="1" applyFont="1" applyFill="1" applyBorder="1" applyAlignment="1">
      <alignment horizontal="center"/>
    </xf>
    <xf numFmtId="7" fontId="96" fillId="5" borderId="51" xfId="8" applyNumberFormat="1" applyFont="1" applyFill="1" applyBorder="1" applyAlignment="1">
      <alignment horizontal="center"/>
    </xf>
    <xf numFmtId="7" fontId="96" fillId="5" borderId="37" xfId="8" applyNumberFormat="1" applyFont="1" applyFill="1" applyBorder="1" applyAlignment="1">
      <alignment horizontal="center"/>
    </xf>
    <xf numFmtId="7" fontId="96" fillId="5" borderId="17" xfId="8" applyNumberFormat="1" applyFont="1" applyFill="1" applyBorder="1" applyAlignment="1">
      <alignment horizontal="center"/>
    </xf>
    <xf numFmtId="7" fontId="96" fillId="5" borderId="45" xfId="3" applyNumberFormat="1" applyFont="1" applyFill="1" applyBorder="1" applyAlignment="1">
      <alignment horizontal="center"/>
    </xf>
    <xf numFmtId="7" fontId="96" fillId="5" borderId="83" xfId="3" applyNumberFormat="1" applyFont="1" applyFill="1" applyBorder="1" applyAlignment="1">
      <alignment horizontal="center"/>
    </xf>
    <xf numFmtId="7" fontId="96" fillId="5" borderId="89" xfId="3" applyNumberFormat="1" applyFont="1" applyFill="1" applyBorder="1" applyAlignment="1">
      <alignment horizontal="center"/>
    </xf>
    <xf numFmtId="7" fontId="96" fillId="5" borderId="84" xfId="3" applyNumberFormat="1" applyFont="1" applyFill="1" applyBorder="1" applyAlignment="1">
      <alignment horizontal="center"/>
    </xf>
    <xf numFmtId="7" fontId="96" fillId="5" borderId="82" xfId="3" applyNumberFormat="1" applyFont="1" applyFill="1" applyBorder="1" applyAlignment="1">
      <alignment horizontal="center"/>
    </xf>
    <xf numFmtId="0" fontId="49" fillId="0" borderId="36" xfId="7" applyFont="1" applyBorder="1" applyAlignment="1">
      <alignment horizontal="left"/>
    </xf>
    <xf numFmtId="0" fontId="98" fillId="0" borderId="29" xfId="7" applyFont="1" applyBorder="1" applyAlignment="1">
      <alignment horizontal="center"/>
    </xf>
    <xf numFmtId="0" fontId="98" fillId="0" borderId="15" xfId="7" applyFont="1" applyBorder="1" applyAlignment="1">
      <alignment horizontal="center"/>
    </xf>
    <xf numFmtId="165" fontId="98" fillId="0" borderId="10" xfId="7" applyNumberFormat="1" applyFont="1" applyBorder="1" applyAlignment="1">
      <alignment horizontal="center"/>
    </xf>
    <xf numFmtId="165" fontId="98" fillId="0" borderId="39" xfId="7" applyNumberFormat="1" applyFont="1" applyBorder="1" applyAlignment="1">
      <alignment horizontal="center"/>
    </xf>
    <xf numFmtId="165" fontId="98" fillId="0" borderId="16" xfId="7" applyNumberFormat="1" applyFont="1" applyBorder="1" applyAlignment="1">
      <alignment horizontal="center"/>
    </xf>
    <xf numFmtId="165" fontId="98" fillId="0" borderId="133" xfId="7" applyNumberFormat="1" applyFont="1" applyBorder="1" applyAlignment="1">
      <alignment horizontal="center"/>
    </xf>
    <xf numFmtId="0" fontId="98" fillId="0" borderId="6" xfId="7" applyFont="1" applyBorder="1" applyAlignment="1">
      <alignment horizontal="center"/>
    </xf>
    <xf numFmtId="0" fontId="98" fillId="0" borderId="55" xfId="7" applyFont="1" applyBorder="1" applyAlignment="1">
      <alignment horizontal="center"/>
    </xf>
    <xf numFmtId="7" fontId="96" fillId="5" borderId="4" xfId="3" applyNumberFormat="1" applyFont="1" applyFill="1" applyBorder="1" applyAlignment="1">
      <alignment horizontal="center"/>
    </xf>
    <xf numFmtId="7" fontId="96" fillId="5" borderId="50" xfId="3" applyNumberFormat="1" applyFont="1" applyFill="1" applyBorder="1" applyAlignment="1">
      <alignment horizontal="center"/>
    </xf>
    <xf numFmtId="7" fontId="96" fillId="5" borderId="61" xfId="3" applyNumberFormat="1" applyFont="1" applyFill="1" applyBorder="1" applyAlignment="1">
      <alignment horizontal="center"/>
    </xf>
    <xf numFmtId="165" fontId="95" fillId="0" borderId="80" xfId="9" applyNumberFormat="1" applyFont="1" applyBorder="1"/>
    <xf numFmtId="165" fontId="95" fillId="0" borderId="49" xfId="9" applyNumberFormat="1" applyFont="1" applyBorder="1"/>
    <xf numFmtId="0" fontId="1" fillId="0" borderId="0" xfId="7" applyFont="1" applyAlignment="1">
      <alignment horizontal="center"/>
    </xf>
    <xf numFmtId="0" fontId="1" fillId="0" borderId="0" xfId="7" applyFont="1" applyBorder="1" applyAlignment="1">
      <alignment horizontal="center"/>
    </xf>
    <xf numFmtId="2" fontId="93" fillId="0" borderId="0" xfId="3" applyNumberFormat="1" applyFont="1" applyFill="1" applyBorder="1" applyAlignment="1">
      <alignment horizontal="center"/>
    </xf>
    <xf numFmtId="165" fontId="8" fillId="0" borderId="0" xfId="0" applyNumberFormat="1" applyFont="1" applyAlignment="1">
      <alignment horizontal="center"/>
    </xf>
    <xf numFmtId="0" fontId="73" fillId="22" borderId="0" xfId="0" applyFont="1" applyFill="1" applyAlignment="1">
      <alignment horizontal="center"/>
    </xf>
    <xf numFmtId="0" fontId="45" fillId="0" borderId="0" xfId="0" applyFont="1" applyAlignment="1">
      <alignment horizontal="left" shrinkToFit="1"/>
    </xf>
    <xf numFmtId="0" fontId="13" fillId="0" borderId="0" xfId="0" applyFont="1" applyAlignment="1">
      <alignment horizontal="left" shrinkToFit="1"/>
    </xf>
    <xf numFmtId="14" fontId="13" fillId="0" borderId="0" xfId="0" applyNumberFormat="1" applyFont="1" applyAlignment="1">
      <alignment horizontal="left" shrinkToFit="1"/>
    </xf>
    <xf numFmtId="0" fontId="45" fillId="0" borderId="0" xfId="0" applyFont="1" applyAlignment="1">
      <alignment horizontal="left"/>
    </xf>
    <xf numFmtId="0" fontId="81" fillId="0" borderId="0" xfId="4" applyFont="1" applyAlignment="1">
      <alignment horizontal="center"/>
    </xf>
    <xf numFmtId="0" fontId="8" fillId="0" borderId="0" xfId="0" applyFont="1" applyAlignment="1">
      <alignment horizontal="left" wrapText="1"/>
    </xf>
    <xf numFmtId="0" fontId="84" fillId="0" borderId="0" xfId="0" applyFont="1" applyAlignment="1">
      <alignment horizontal="left" shrinkToFit="1"/>
    </xf>
    <xf numFmtId="0" fontId="64" fillId="22" borderId="0" xfId="0" applyFont="1" applyFill="1" applyAlignment="1">
      <alignment horizontal="center"/>
    </xf>
    <xf numFmtId="168" fontId="10" fillId="4" borderId="2" xfId="3" applyNumberFormat="1" applyFont="1" applyFill="1" applyBorder="1" applyAlignment="1">
      <alignment horizontal="center" shrinkToFit="1"/>
    </xf>
    <xf numFmtId="168" fontId="10" fillId="4" borderId="13" xfId="3" applyNumberFormat="1" applyFont="1" applyFill="1" applyBorder="1" applyAlignment="1">
      <alignment horizontal="center" shrinkToFit="1"/>
    </xf>
    <xf numFmtId="6" fontId="10" fillId="0" borderId="2" xfId="3" applyNumberFormat="1" applyFont="1" applyBorder="1" applyAlignment="1">
      <alignment horizontal="center"/>
    </xf>
    <xf numFmtId="6" fontId="10" fillId="0" borderId="13" xfId="3" applyNumberFormat="1" applyFont="1" applyBorder="1" applyAlignment="1">
      <alignment horizontal="center"/>
    </xf>
    <xf numFmtId="0" fontId="10" fillId="4" borderId="2" xfId="3" applyFont="1" applyFill="1" applyBorder="1" applyAlignment="1">
      <alignment horizontal="center"/>
    </xf>
    <xf numFmtId="0" fontId="10" fillId="4" borderId="13" xfId="3" applyFont="1" applyFill="1" applyBorder="1" applyAlignment="1">
      <alignment horizontal="center"/>
    </xf>
    <xf numFmtId="9" fontId="10" fillId="0" borderId="5" xfId="3" applyNumberFormat="1" applyFont="1" applyBorder="1" applyAlignment="1">
      <alignment horizontal="center" shrinkToFit="1"/>
    </xf>
    <xf numFmtId="6" fontId="10" fillId="0" borderId="41" xfId="3" applyNumberFormat="1" applyFont="1" applyBorder="1" applyAlignment="1">
      <alignment horizontal="center" shrinkToFit="1"/>
    </xf>
    <xf numFmtId="168" fontId="10" fillId="0" borderId="2" xfId="3" applyNumberFormat="1" applyFont="1" applyBorder="1" applyAlignment="1">
      <alignment horizontal="center" shrinkToFit="1"/>
    </xf>
    <xf numFmtId="168" fontId="10" fillId="0" borderId="13" xfId="3" applyNumberFormat="1" applyFont="1" applyBorder="1" applyAlignment="1">
      <alignment horizontal="center" shrinkToFit="1"/>
    </xf>
    <xf numFmtId="0" fontId="14" fillId="0" borderId="0" xfId="3" applyFont="1" applyAlignment="1">
      <alignment horizontal="left" shrinkToFit="1"/>
    </xf>
    <xf numFmtId="0" fontId="13" fillId="0" borderId="0" xfId="3" applyFont="1" applyAlignment="1">
      <alignment horizontal="left" shrinkToFit="1"/>
    </xf>
    <xf numFmtId="167" fontId="13" fillId="0" borderId="0" xfId="3" applyNumberFormat="1" applyFont="1" applyAlignment="1">
      <alignment horizontal="left" shrinkToFit="1"/>
    </xf>
    <xf numFmtId="0" fontId="8" fillId="0" borderId="36" xfId="3" applyFont="1" applyBorder="1" applyAlignment="1">
      <alignment horizontal="center"/>
    </xf>
    <xf numFmtId="0" fontId="62" fillId="6" borderId="26" xfId="3" applyFont="1" applyFill="1" applyBorder="1" applyAlignment="1">
      <alignment horizontal="center" vertical="center" shrinkToFit="1"/>
    </xf>
    <xf numFmtId="0" fontId="62" fillId="6" borderId="80" xfId="3" applyFont="1" applyFill="1" applyBorder="1" applyAlignment="1">
      <alignment horizontal="center" vertical="center" shrinkToFit="1"/>
    </xf>
    <xf numFmtId="0" fontId="62" fillId="6" borderId="49" xfId="3" applyFont="1" applyFill="1" applyBorder="1" applyAlignment="1">
      <alignment horizontal="center" vertical="center" shrinkToFit="1"/>
    </xf>
    <xf numFmtId="0" fontId="12" fillId="0" borderId="0" xfId="3" applyFont="1" applyAlignment="1">
      <alignment horizontal="center"/>
    </xf>
    <xf numFmtId="0" fontId="20" fillId="0" borderId="1" xfId="3" applyFont="1" applyFill="1" applyBorder="1" applyAlignment="1">
      <alignment horizontal="center" vertical="center" shrinkToFit="1"/>
    </xf>
    <xf numFmtId="0" fontId="20" fillId="0" borderId="81" xfId="3" applyFont="1" applyFill="1" applyBorder="1" applyAlignment="1">
      <alignment horizontal="center" vertical="center" shrinkToFit="1"/>
    </xf>
    <xf numFmtId="0" fontId="20" fillId="0" borderId="42" xfId="3" applyFont="1" applyFill="1" applyBorder="1" applyAlignment="1">
      <alignment horizontal="center" vertical="center" shrinkToFit="1"/>
    </xf>
    <xf numFmtId="0" fontId="20" fillId="0" borderId="54" xfId="3" applyFont="1" applyFill="1" applyBorder="1" applyAlignment="1">
      <alignment horizontal="center" vertical="center" shrinkToFit="1"/>
    </xf>
    <xf numFmtId="0" fontId="10" fillId="4" borderId="2" xfId="3" applyFont="1" applyFill="1" applyBorder="1" applyAlignment="1">
      <alignment horizontal="center" shrinkToFit="1"/>
    </xf>
    <xf numFmtId="0" fontId="10" fillId="4" borderId="13" xfId="3" applyFont="1" applyFill="1" applyBorder="1" applyAlignment="1">
      <alignment horizontal="center" shrinkToFit="1"/>
    </xf>
    <xf numFmtId="0" fontId="62" fillId="22" borderId="26" xfId="3" applyFont="1" applyFill="1" applyBorder="1" applyAlignment="1">
      <alignment horizontal="center" vertical="center" shrinkToFit="1"/>
    </xf>
    <xf numFmtId="0" fontId="62" fillId="22" borderId="49" xfId="3" applyFont="1" applyFill="1" applyBorder="1" applyAlignment="1">
      <alignment horizontal="center" vertical="center" shrinkToFit="1"/>
    </xf>
    <xf numFmtId="165" fontId="10" fillId="0" borderId="79" xfId="3" applyNumberFormat="1" applyFont="1" applyFill="1" applyBorder="1" applyAlignment="1">
      <alignment horizontal="center"/>
    </xf>
    <xf numFmtId="165" fontId="10" fillId="0" borderId="5" xfId="3" applyNumberFormat="1" applyFont="1" applyBorder="1" applyAlignment="1">
      <alignment horizontal="center" shrinkToFit="1"/>
    </xf>
    <xf numFmtId="165" fontId="10" fillId="0" borderId="41" xfId="3" applyNumberFormat="1" applyFont="1" applyBorder="1" applyAlignment="1">
      <alignment horizontal="center" shrinkToFit="1"/>
    </xf>
    <xf numFmtId="168" fontId="10" fillId="0" borderId="5" xfId="3" applyNumberFormat="1" applyFont="1" applyBorder="1" applyAlignment="1">
      <alignment horizontal="center" shrinkToFit="1"/>
    </xf>
    <xf numFmtId="168" fontId="10" fillId="0" borderId="41" xfId="3" applyNumberFormat="1" applyFont="1" applyBorder="1" applyAlignment="1">
      <alignment horizontal="center" shrinkToFit="1"/>
    </xf>
    <xf numFmtId="6" fontId="10" fillId="0" borderId="5" xfId="3" applyNumberFormat="1" applyFont="1" applyBorder="1" applyAlignment="1">
      <alignment horizontal="center"/>
    </xf>
    <xf numFmtId="0" fontId="10" fillId="0" borderId="41" xfId="3" applyFont="1" applyBorder="1" applyAlignment="1">
      <alignment horizontal="center"/>
    </xf>
    <xf numFmtId="165" fontId="11" fillId="12" borderId="80" xfId="3" applyNumberFormat="1" applyFont="1" applyFill="1" applyBorder="1" applyAlignment="1">
      <alignment horizontal="center"/>
    </xf>
    <xf numFmtId="165" fontId="11" fillId="12" borderId="49" xfId="3" applyNumberFormat="1" applyFont="1" applyFill="1" applyBorder="1" applyAlignment="1">
      <alignment horizontal="center"/>
    </xf>
    <xf numFmtId="7" fontId="11" fillId="5" borderId="3" xfId="3" applyNumberFormat="1" applyFont="1" applyFill="1" applyBorder="1" applyAlignment="1">
      <alignment horizontal="center"/>
    </xf>
    <xf numFmtId="7" fontId="11" fillId="5" borderId="25" xfId="3" applyNumberFormat="1" applyFont="1" applyFill="1" applyBorder="1" applyAlignment="1">
      <alignment horizontal="center"/>
    </xf>
    <xf numFmtId="0" fontId="10" fillId="0" borderId="0" xfId="3" applyFont="1" applyBorder="1" applyAlignment="1">
      <alignment horizontal="left" vertical="center"/>
    </xf>
    <xf numFmtId="6" fontId="10" fillId="5" borderId="2" xfId="3" applyNumberFormat="1" applyFont="1" applyFill="1" applyBorder="1" applyAlignment="1">
      <alignment horizontal="center"/>
    </xf>
    <xf numFmtId="0" fontId="10" fillId="5" borderId="13" xfId="3" applyFont="1" applyFill="1" applyBorder="1" applyAlignment="1">
      <alignment horizontal="center"/>
    </xf>
    <xf numFmtId="165" fontId="11" fillId="8" borderId="80" xfId="3" applyNumberFormat="1" applyFont="1" applyFill="1" applyBorder="1" applyAlignment="1">
      <alignment horizontal="center"/>
    </xf>
    <xf numFmtId="165" fontId="11" fillId="8" borderId="49" xfId="3" applyNumberFormat="1" applyFont="1" applyFill="1" applyBorder="1" applyAlignment="1">
      <alignment horizontal="center"/>
    </xf>
    <xf numFmtId="7" fontId="11" fillId="5" borderId="7" xfId="1" applyNumberFormat="1" applyFont="1" applyFill="1" applyBorder="1" applyAlignment="1">
      <alignment horizontal="center"/>
    </xf>
    <xf numFmtId="7" fontId="11" fillId="5" borderId="17" xfId="1" applyNumberFormat="1" applyFont="1" applyFill="1" applyBorder="1" applyAlignment="1">
      <alignment horizontal="center"/>
    </xf>
    <xf numFmtId="165" fontId="11" fillId="5" borderId="26" xfId="3" applyNumberFormat="1" applyFont="1" applyFill="1" applyBorder="1" applyAlignment="1">
      <alignment horizontal="center" vertical="center"/>
    </xf>
    <xf numFmtId="165" fontId="11" fillId="5" borderId="49" xfId="3" applyNumberFormat="1" applyFont="1" applyFill="1" applyBorder="1" applyAlignment="1">
      <alignment horizontal="center" vertical="center"/>
    </xf>
    <xf numFmtId="7" fontId="11" fillId="5" borderId="26" xfId="3" applyNumberFormat="1" applyFont="1" applyFill="1" applyBorder="1" applyAlignment="1">
      <alignment horizontal="center" vertical="center"/>
    </xf>
    <xf numFmtId="7" fontId="11" fillId="5" borderId="49" xfId="3" applyNumberFormat="1" applyFont="1" applyFill="1" applyBorder="1" applyAlignment="1">
      <alignment horizontal="center" vertical="center"/>
    </xf>
    <xf numFmtId="0" fontId="10" fillId="4" borderId="4" xfId="3" applyFont="1" applyFill="1" applyBorder="1" applyAlignment="1">
      <alignment horizontal="center" shrinkToFit="1"/>
    </xf>
    <xf numFmtId="0" fontId="10" fillId="4" borderId="52" xfId="3" applyFont="1" applyFill="1" applyBorder="1" applyAlignment="1">
      <alignment horizontal="center" shrinkToFit="1"/>
    </xf>
    <xf numFmtId="165" fontId="10" fillId="4" borderId="4" xfId="3" applyNumberFormat="1" applyFont="1" applyFill="1" applyBorder="1" applyAlignment="1">
      <alignment horizontal="center" shrinkToFit="1"/>
    </xf>
    <xf numFmtId="165" fontId="10" fillId="4" borderId="52" xfId="3" applyNumberFormat="1" applyFont="1" applyFill="1" applyBorder="1" applyAlignment="1">
      <alignment horizontal="center" shrinkToFit="1"/>
    </xf>
    <xf numFmtId="168" fontId="10" fillId="4" borderId="4" xfId="3" applyNumberFormat="1" applyFont="1" applyFill="1" applyBorder="1" applyAlignment="1">
      <alignment horizontal="center" shrinkToFit="1"/>
    </xf>
    <xf numFmtId="168" fontId="10" fillId="4" borderId="52" xfId="3" applyNumberFormat="1" applyFont="1" applyFill="1" applyBorder="1" applyAlignment="1">
      <alignment horizontal="center" shrinkToFit="1"/>
    </xf>
    <xf numFmtId="7" fontId="11" fillId="5" borderId="45" xfId="3" applyNumberFormat="1" applyFont="1" applyFill="1" applyBorder="1" applyAlignment="1">
      <alignment horizontal="center"/>
    </xf>
    <xf numFmtId="7" fontId="11" fillId="5" borderId="82" xfId="3" applyNumberFormat="1" applyFont="1" applyFill="1" applyBorder="1" applyAlignment="1">
      <alignment horizontal="center"/>
    </xf>
    <xf numFmtId="0" fontId="56" fillId="22" borderId="26" xfId="3" applyFont="1" applyFill="1" applyBorder="1" applyAlignment="1">
      <alignment horizontal="center" vertical="center" shrinkToFit="1"/>
    </xf>
    <xf numFmtId="0" fontId="56" fillId="22" borderId="80" xfId="3" applyFont="1" applyFill="1" applyBorder="1" applyAlignment="1">
      <alignment horizontal="center" vertical="center" shrinkToFit="1"/>
    </xf>
    <xf numFmtId="0" fontId="56" fillId="22" borderId="49" xfId="3" applyFont="1" applyFill="1" applyBorder="1" applyAlignment="1">
      <alignment horizontal="center" vertical="center" shrinkToFit="1"/>
    </xf>
    <xf numFmtId="0" fontId="10" fillId="4" borderId="4" xfId="3" applyFont="1" applyFill="1" applyBorder="1" applyAlignment="1">
      <alignment horizontal="center"/>
    </xf>
    <xf numFmtId="0" fontId="10" fillId="4" borderId="52" xfId="3" applyFont="1" applyFill="1" applyBorder="1" applyAlignment="1">
      <alignment horizontal="center"/>
    </xf>
    <xf numFmtId="9" fontId="10" fillId="0" borderId="2" xfId="3" applyNumberFormat="1" applyFont="1" applyBorder="1" applyAlignment="1">
      <alignment horizontal="center"/>
    </xf>
    <xf numFmtId="6" fontId="10" fillId="0" borderId="41" xfId="3" applyNumberFormat="1" applyFont="1" applyBorder="1" applyAlignment="1">
      <alignment horizontal="center"/>
    </xf>
    <xf numFmtId="168" fontId="10" fillId="0" borderId="3" xfId="3" applyNumberFormat="1" applyFont="1" applyBorder="1" applyAlignment="1">
      <alignment horizontal="center" shrinkToFit="1"/>
    </xf>
    <xf numFmtId="168" fontId="10" fillId="0" borderId="25" xfId="3" applyNumberFormat="1" applyFont="1" applyBorder="1" applyAlignment="1">
      <alignment horizontal="center" shrinkToFit="1"/>
    </xf>
    <xf numFmtId="6" fontId="10" fillId="0" borderId="2" xfId="3" applyNumberFormat="1" applyFont="1" applyBorder="1" applyAlignment="1">
      <alignment horizontal="center" shrinkToFit="1"/>
    </xf>
    <xf numFmtId="6" fontId="10" fillId="0" borderId="13" xfId="3" applyNumberFormat="1" applyFont="1" applyBorder="1" applyAlignment="1">
      <alignment horizontal="center" shrinkToFit="1"/>
    </xf>
    <xf numFmtId="0" fontId="62" fillId="13" borderId="26" xfId="3" applyFont="1" applyFill="1" applyBorder="1" applyAlignment="1">
      <alignment horizontal="center" vertical="center"/>
    </xf>
    <xf numFmtId="0" fontId="62" fillId="13" borderId="49" xfId="3" applyFont="1" applyFill="1" applyBorder="1" applyAlignment="1">
      <alignment horizontal="center" vertical="center"/>
    </xf>
    <xf numFmtId="6" fontId="10" fillId="0" borderId="3" xfId="3" applyNumberFormat="1" applyFont="1" applyBorder="1" applyAlignment="1">
      <alignment horizontal="center" shrinkToFit="1"/>
    </xf>
    <xf numFmtId="6" fontId="10" fillId="0" borderId="25" xfId="3" applyNumberFormat="1" applyFont="1" applyBorder="1" applyAlignment="1">
      <alignment horizontal="center" shrinkToFit="1"/>
    </xf>
    <xf numFmtId="6" fontId="10" fillId="0" borderId="3" xfId="3" applyNumberFormat="1" applyFont="1" applyBorder="1" applyAlignment="1">
      <alignment horizontal="center"/>
    </xf>
    <xf numFmtId="6" fontId="10" fillId="0" borderId="25" xfId="3" applyNumberFormat="1" applyFont="1" applyBorder="1" applyAlignment="1">
      <alignment horizontal="center"/>
    </xf>
    <xf numFmtId="0" fontId="10" fillId="0" borderId="2" xfId="3" applyFont="1" applyBorder="1" applyAlignment="1">
      <alignment horizontal="center"/>
    </xf>
    <xf numFmtId="0" fontId="10" fillId="0" borderId="13" xfId="3" applyFont="1" applyBorder="1" applyAlignment="1">
      <alignment horizontal="center"/>
    </xf>
    <xf numFmtId="168" fontId="10" fillId="5" borderId="2" xfId="3" applyNumberFormat="1" applyFont="1" applyFill="1" applyBorder="1" applyAlignment="1">
      <alignment horizontal="center" shrinkToFit="1"/>
    </xf>
    <xf numFmtId="168" fontId="10" fillId="5" borderId="13" xfId="3" applyNumberFormat="1" applyFont="1" applyFill="1" applyBorder="1" applyAlignment="1">
      <alignment horizontal="center" shrinkToFit="1"/>
    </xf>
    <xf numFmtId="6" fontId="10" fillId="5" borderId="2" xfId="3" applyNumberFormat="1" applyFont="1" applyFill="1" applyBorder="1" applyAlignment="1">
      <alignment horizontal="center" shrinkToFit="1"/>
    </xf>
    <xf numFmtId="0" fontId="10" fillId="5" borderId="13" xfId="3" applyFont="1" applyFill="1" applyBorder="1" applyAlignment="1">
      <alignment horizontal="center" shrinkToFit="1"/>
    </xf>
    <xf numFmtId="9" fontId="10" fillId="0" borderId="2" xfId="3" applyNumberFormat="1" applyFont="1" applyBorder="1" applyAlignment="1">
      <alignment horizontal="center" shrinkToFit="1"/>
    </xf>
    <xf numFmtId="9" fontId="10" fillId="0" borderId="13" xfId="3" applyNumberFormat="1" applyFont="1" applyBorder="1" applyAlignment="1">
      <alignment horizontal="center" shrinkToFit="1"/>
    </xf>
    <xf numFmtId="6" fontId="10" fillId="0" borderId="5" xfId="3" applyNumberFormat="1" applyFont="1" applyBorder="1" applyAlignment="1">
      <alignment horizontal="center" shrinkToFit="1"/>
    </xf>
    <xf numFmtId="0" fontId="10" fillId="0" borderId="41" xfId="3" applyFont="1" applyBorder="1" applyAlignment="1">
      <alignment horizontal="center" shrinkToFit="1"/>
    </xf>
    <xf numFmtId="165" fontId="10" fillId="0" borderId="2" xfId="3" applyNumberFormat="1" applyFont="1" applyBorder="1" applyAlignment="1">
      <alignment horizontal="center" shrinkToFit="1"/>
    </xf>
    <xf numFmtId="165" fontId="10" fillId="0" borderId="13" xfId="3" applyNumberFormat="1" applyFont="1" applyBorder="1" applyAlignment="1">
      <alignment horizontal="center" shrinkToFit="1"/>
    </xf>
    <xf numFmtId="9" fontId="10" fillId="0" borderId="13" xfId="3" applyNumberFormat="1" applyFont="1" applyBorder="1" applyAlignment="1">
      <alignment horizontal="center"/>
    </xf>
    <xf numFmtId="9" fontId="10" fillId="0" borderId="5" xfId="3" applyNumberFormat="1" applyFont="1" applyBorder="1" applyAlignment="1">
      <alignment horizontal="center"/>
    </xf>
    <xf numFmtId="0" fontId="62" fillId="6" borderId="42" xfId="3" applyFont="1" applyFill="1" applyBorder="1" applyAlignment="1">
      <alignment horizontal="center" vertical="center" shrinkToFit="1"/>
    </xf>
    <xf numFmtId="0" fontId="62" fillId="6" borderId="79" xfId="3" applyFont="1" applyFill="1" applyBorder="1" applyAlignment="1">
      <alignment horizontal="center" vertical="center" shrinkToFit="1"/>
    </xf>
    <xf numFmtId="0" fontId="62" fillId="6" borderId="54" xfId="3" applyFont="1" applyFill="1" applyBorder="1" applyAlignment="1">
      <alignment horizontal="center" vertical="center" shrinkToFit="1"/>
    </xf>
    <xf numFmtId="0" fontId="62" fillId="22" borderId="42" xfId="3" applyFont="1" applyFill="1" applyBorder="1" applyAlignment="1">
      <alignment horizontal="center" vertical="center" shrinkToFit="1"/>
    </xf>
    <xf numFmtId="0" fontId="62" fillId="22" borderId="54" xfId="3" applyFont="1" applyFill="1" applyBorder="1" applyAlignment="1">
      <alignment horizontal="center" vertical="center" shrinkToFit="1"/>
    </xf>
    <xf numFmtId="0" fontId="20" fillId="0" borderId="79" xfId="3" applyFont="1" applyFill="1" applyBorder="1" applyAlignment="1">
      <alignment horizontal="center" vertical="center" shrinkToFit="1"/>
    </xf>
    <xf numFmtId="168" fontId="10" fillId="0" borderId="3" xfId="3" applyNumberFormat="1" applyFont="1" applyFill="1" applyBorder="1" applyAlignment="1">
      <alignment horizontal="center" vertical="center" shrinkToFit="1"/>
    </xf>
    <xf numFmtId="168" fontId="10" fillId="0" borderId="25" xfId="3" applyNumberFormat="1" applyFont="1" applyFill="1" applyBorder="1" applyAlignment="1">
      <alignment horizontal="center" vertical="center" shrinkToFit="1"/>
    </xf>
    <xf numFmtId="6" fontId="10" fillId="0" borderId="36" xfId="3" applyNumberFormat="1" applyFont="1" applyBorder="1" applyAlignment="1">
      <alignment horizontal="center" shrinkToFit="1"/>
    </xf>
    <xf numFmtId="168" fontId="10" fillId="15" borderId="2" xfId="3" applyNumberFormat="1" applyFont="1" applyFill="1" applyBorder="1" applyAlignment="1">
      <alignment horizontal="center" vertical="center" shrinkToFit="1"/>
    </xf>
    <xf numFmtId="168" fontId="10" fillId="15" borderId="13" xfId="3" applyNumberFormat="1" applyFont="1" applyFill="1" applyBorder="1" applyAlignment="1">
      <alignment horizontal="center" vertical="center" shrinkToFit="1"/>
    </xf>
    <xf numFmtId="6" fontId="10" fillId="15" borderId="0" xfId="3" applyNumberFormat="1" applyFont="1" applyFill="1" applyBorder="1" applyAlignment="1">
      <alignment horizontal="center" shrinkToFit="1"/>
    </xf>
    <xf numFmtId="6" fontId="10" fillId="15" borderId="13" xfId="3" applyNumberFormat="1" applyFont="1" applyFill="1" applyBorder="1" applyAlignment="1">
      <alignment horizontal="center" shrinkToFit="1"/>
    </xf>
    <xf numFmtId="0" fontId="10" fillId="15" borderId="2" xfId="3" applyFont="1" applyFill="1" applyBorder="1" applyAlignment="1">
      <alignment horizontal="center" vertical="center" shrinkToFit="1"/>
    </xf>
    <xf numFmtId="0" fontId="10" fillId="15" borderId="13" xfId="3" applyFont="1" applyFill="1" applyBorder="1" applyAlignment="1">
      <alignment horizontal="center" vertical="center" shrinkToFit="1"/>
    </xf>
    <xf numFmtId="0" fontId="10" fillId="4" borderId="61" xfId="3" applyFont="1" applyFill="1" applyBorder="1" applyAlignment="1">
      <alignment horizontal="center" shrinkToFit="1"/>
    </xf>
    <xf numFmtId="168" fontId="10" fillId="0" borderId="2" xfId="3" applyNumberFormat="1" applyFont="1" applyFill="1" applyBorder="1" applyAlignment="1">
      <alignment horizontal="center" vertical="center" shrinkToFit="1"/>
    </xf>
    <xf numFmtId="168" fontId="10" fillId="0" borderId="13" xfId="3" applyNumberFormat="1" applyFont="1" applyFill="1" applyBorder="1" applyAlignment="1">
      <alignment horizontal="center" vertical="center" shrinkToFit="1"/>
    </xf>
    <xf numFmtId="6" fontId="10" fillId="0" borderId="0" xfId="3" applyNumberFormat="1" applyFont="1" applyBorder="1" applyAlignment="1">
      <alignment horizontal="center" shrinkToFit="1"/>
    </xf>
    <xf numFmtId="9" fontId="10" fillId="0" borderId="2" xfId="3" applyNumberFormat="1" applyFont="1" applyFill="1" applyBorder="1" applyAlignment="1">
      <alignment horizontal="center" vertical="center" shrinkToFit="1"/>
    </xf>
    <xf numFmtId="9" fontId="10" fillId="0" borderId="13" xfId="3" applyNumberFormat="1" applyFont="1" applyFill="1" applyBorder="1" applyAlignment="1">
      <alignment horizontal="center" vertical="center" shrinkToFit="1"/>
    </xf>
    <xf numFmtId="9" fontId="10" fillId="0" borderId="0" xfId="3" applyNumberFormat="1" applyFont="1" applyBorder="1" applyAlignment="1">
      <alignment horizontal="center" shrinkToFit="1"/>
    </xf>
    <xf numFmtId="9" fontId="10" fillId="0" borderId="5" xfId="3" applyNumberFormat="1" applyFont="1" applyFill="1" applyBorder="1" applyAlignment="1">
      <alignment horizontal="center" vertical="center" shrinkToFit="1"/>
    </xf>
    <xf numFmtId="9" fontId="10" fillId="0" borderId="41" xfId="3" applyNumberFormat="1" applyFont="1" applyFill="1" applyBorder="1" applyAlignment="1">
      <alignment horizontal="center" vertical="center" shrinkToFit="1"/>
    </xf>
    <xf numFmtId="9" fontId="10" fillId="0" borderId="9" xfId="3" applyNumberFormat="1" applyFont="1" applyBorder="1" applyAlignment="1">
      <alignment horizontal="center" shrinkToFit="1"/>
    </xf>
    <xf numFmtId="9" fontId="10" fillId="0" borderId="41" xfId="3" applyNumberFormat="1" applyFont="1" applyBorder="1" applyAlignment="1">
      <alignment horizontal="center" shrinkToFit="1"/>
    </xf>
    <xf numFmtId="168" fontId="10" fillId="0" borderId="5" xfId="3" applyNumberFormat="1" applyFont="1" applyFill="1" applyBorder="1" applyAlignment="1">
      <alignment horizontal="center" vertical="center" shrinkToFit="1"/>
    </xf>
    <xf numFmtId="168" fontId="10" fillId="0" borderId="41" xfId="3" applyNumberFormat="1" applyFont="1" applyFill="1" applyBorder="1" applyAlignment="1">
      <alignment horizontal="center" vertical="center" shrinkToFit="1"/>
    </xf>
    <xf numFmtId="6" fontId="10" fillId="0" borderId="9" xfId="3" applyNumberFormat="1" applyFont="1" applyBorder="1" applyAlignment="1">
      <alignment horizontal="center" shrinkToFit="1"/>
    </xf>
    <xf numFmtId="0" fontId="10" fillId="4" borderId="4" xfId="3" applyNumberFormat="1" applyFont="1" applyFill="1" applyBorder="1" applyAlignment="1">
      <alignment horizontal="center" shrinkToFit="1"/>
    </xf>
    <xf numFmtId="0" fontId="10" fillId="4" borderId="52" xfId="3" applyNumberFormat="1" applyFont="1" applyFill="1" applyBorder="1" applyAlignment="1">
      <alignment horizontal="center" shrinkToFit="1"/>
    </xf>
    <xf numFmtId="0" fontId="56" fillId="6" borderId="26" xfId="3" applyFont="1" applyFill="1" applyBorder="1" applyAlignment="1">
      <alignment horizontal="center" vertical="center" shrinkToFit="1"/>
    </xf>
    <xf numFmtId="0" fontId="56" fillId="6" borderId="80" xfId="3" applyFont="1" applyFill="1" applyBorder="1" applyAlignment="1">
      <alignment horizontal="center" vertical="center" shrinkToFit="1"/>
    </xf>
    <xf numFmtId="8" fontId="11" fillId="12" borderId="26" xfId="3" applyNumberFormat="1" applyFont="1" applyFill="1" applyBorder="1" applyAlignment="1">
      <alignment horizontal="center"/>
    </xf>
    <xf numFmtId="8" fontId="11" fillId="12" borderId="80" xfId="3" applyNumberFormat="1" applyFont="1" applyFill="1" applyBorder="1" applyAlignment="1">
      <alignment horizontal="center"/>
    </xf>
    <xf numFmtId="8" fontId="11" fillId="12" borderId="49" xfId="3" applyNumberFormat="1" applyFont="1" applyFill="1" applyBorder="1" applyAlignment="1">
      <alignment horizontal="center"/>
    </xf>
    <xf numFmtId="165" fontId="11" fillId="12" borderId="26" xfId="3" applyNumberFormat="1" applyFont="1" applyFill="1" applyBorder="1" applyAlignment="1">
      <alignment horizontal="center"/>
    </xf>
    <xf numFmtId="0" fontId="0" fillId="12" borderId="80" xfId="0" applyFill="1" applyBorder="1"/>
    <xf numFmtId="0" fontId="0" fillId="12" borderId="49" xfId="0" applyFill="1" applyBorder="1"/>
    <xf numFmtId="0" fontId="11" fillId="12" borderId="80" xfId="3" applyFont="1" applyFill="1" applyBorder="1" applyAlignment="1">
      <alignment horizontal="center"/>
    </xf>
    <xf numFmtId="0" fontId="11" fillId="12" borderId="49" xfId="3" applyFont="1" applyFill="1" applyBorder="1" applyAlignment="1">
      <alignment horizontal="center"/>
    </xf>
    <xf numFmtId="0" fontId="3" fillId="5" borderId="42" xfId="3" applyFill="1" applyBorder="1" applyAlignment="1">
      <alignment horizontal="center"/>
    </xf>
    <xf numFmtId="0" fontId="3" fillId="5" borderId="79" xfId="3" applyFill="1" applyBorder="1" applyAlignment="1">
      <alignment horizontal="center"/>
    </xf>
    <xf numFmtId="0" fontId="3" fillId="5" borderId="54" xfId="3" applyFill="1" applyBorder="1" applyAlignment="1">
      <alignment horizontal="center"/>
    </xf>
    <xf numFmtId="0" fontId="50" fillId="5" borderId="42" xfId="3" applyFont="1" applyFill="1" applyBorder="1" applyAlignment="1">
      <alignment horizontal="center"/>
    </xf>
    <xf numFmtId="0" fontId="50" fillId="5" borderId="79" xfId="3" applyFont="1" applyFill="1" applyBorder="1" applyAlignment="1">
      <alignment horizontal="center"/>
    </xf>
    <xf numFmtId="0" fontId="50" fillId="5" borderId="54" xfId="3" applyFont="1" applyFill="1" applyBorder="1" applyAlignment="1">
      <alignment horizontal="center"/>
    </xf>
    <xf numFmtId="0" fontId="0" fillId="0" borderId="79" xfId="0" applyBorder="1"/>
    <xf numFmtId="0" fontId="0" fillId="0" borderId="54" xfId="0" applyBorder="1"/>
    <xf numFmtId="165" fontId="11" fillId="0" borderId="79" xfId="3" applyNumberFormat="1" applyFont="1" applyFill="1" applyBorder="1" applyAlignment="1">
      <alignment horizontal="center"/>
    </xf>
    <xf numFmtId="0" fontId="11" fillId="0" borderId="54" xfId="3" applyFont="1" applyFill="1" applyBorder="1" applyAlignment="1">
      <alignment horizontal="center"/>
    </xf>
    <xf numFmtId="0" fontId="11" fillId="0" borderId="36" xfId="3" applyFont="1" applyFill="1" applyBorder="1" applyAlignment="1">
      <alignment horizontal="center"/>
    </xf>
    <xf numFmtId="0" fontId="11" fillId="0" borderId="25" xfId="3" applyFont="1" applyFill="1" applyBorder="1" applyAlignment="1">
      <alignment horizontal="center"/>
    </xf>
    <xf numFmtId="7" fontId="11" fillId="5" borderId="36" xfId="3" applyNumberFormat="1" applyFont="1" applyFill="1" applyBorder="1" applyAlignment="1">
      <alignment horizontal="center"/>
    </xf>
    <xf numFmtId="0" fontId="0" fillId="0" borderId="36" xfId="0" applyBorder="1"/>
    <xf numFmtId="0" fontId="0" fillId="0" borderId="25" xfId="0" applyBorder="1"/>
    <xf numFmtId="7" fontId="11" fillId="8" borderId="26" xfId="3" applyNumberFormat="1" applyFont="1" applyFill="1" applyBorder="1" applyAlignment="1">
      <alignment horizontal="center"/>
    </xf>
    <xf numFmtId="7" fontId="11" fillId="8" borderId="80" xfId="3" applyNumberFormat="1" applyFont="1" applyFill="1" applyBorder="1" applyAlignment="1">
      <alignment horizontal="center"/>
    </xf>
    <xf numFmtId="7" fontId="11" fillId="8" borderId="49" xfId="3" applyNumberFormat="1" applyFont="1" applyFill="1" applyBorder="1" applyAlignment="1">
      <alignment horizontal="center"/>
    </xf>
    <xf numFmtId="165" fontId="11" fillId="8" borderId="26" xfId="3" applyNumberFormat="1" applyFont="1" applyFill="1" applyBorder="1" applyAlignment="1">
      <alignment horizontal="center"/>
    </xf>
    <xf numFmtId="0" fontId="0" fillId="8" borderId="80" xfId="0" applyFill="1" applyBorder="1"/>
    <xf numFmtId="0" fontId="0" fillId="8" borderId="49" xfId="0" applyFill="1" applyBorder="1"/>
    <xf numFmtId="0" fontId="11" fillId="8" borderId="80" xfId="3" applyFont="1" applyFill="1" applyBorder="1" applyAlignment="1">
      <alignment horizontal="center"/>
    </xf>
    <xf numFmtId="0" fontId="11" fillId="8" borderId="49" xfId="3" applyFont="1" applyFill="1" applyBorder="1" applyAlignment="1">
      <alignment horizontal="center"/>
    </xf>
    <xf numFmtId="165" fontId="11" fillId="5" borderId="80" xfId="3" applyNumberFormat="1" applyFont="1" applyFill="1" applyBorder="1" applyAlignment="1">
      <alignment horizontal="center" vertical="center"/>
    </xf>
    <xf numFmtId="165" fontId="0" fillId="0" borderId="80" xfId="0" applyNumberFormat="1" applyBorder="1"/>
    <xf numFmtId="165" fontId="0" fillId="0" borderId="49" xfId="0" applyNumberFormat="1" applyBorder="1"/>
    <xf numFmtId="165" fontId="11" fillId="0" borderId="80" xfId="3" applyNumberFormat="1" applyFont="1" applyFill="1" applyBorder="1" applyAlignment="1">
      <alignment horizontal="center"/>
    </xf>
    <xf numFmtId="165" fontId="11" fillId="0" borderId="49" xfId="3" applyNumberFormat="1" applyFont="1" applyFill="1" applyBorder="1" applyAlignment="1">
      <alignment horizontal="center"/>
    </xf>
    <xf numFmtId="0" fontId="56" fillId="22" borderId="26" xfId="3" applyFont="1" applyFill="1" applyBorder="1" applyAlignment="1">
      <alignment horizontal="center" vertical="center"/>
    </xf>
    <xf numFmtId="0" fontId="56" fillId="22" borderId="80" xfId="3" applyFont="1" applyFill="1" applyBorder="1" applyAlignment="1">
      <alignment horizontal="center" vertical="center"/>
    </xf>
    <xf numFmtId="0" fontId="56" fillId="22" borderId="49" xfId="3" applyFont="1" applyFill="1" applyBorder="1" applyAlignment="1">
      <alignment horizontal="center" vertical="center"/>
    </xf>
    <xf numFmtId="7" fontId="11" fillId="5" borderId="37" xfId="1" applyNumberFormat="1" applyFont="1" applyFill="1" applyBorder="1" applyAlignment="1">
      <alignment horizontal="center"/>
    </xf>
    <xf numFmtId="7" fontId="11" fillId="5" borderId="84" xfId="3" applyNumberFormat="1" applyFont="1" applyFill="1" applyBorder="1" applyAlignment="1">
      <alignment horizontal="center"/>
    </xf>
    <xf numFmtId="168" fontId="10" fillId="0" borderId="30" xfId="3" applyNumberFormat="1" applyFont="1" applyBorder="1" applyAlignment="1">
      <alignment horizontal="center" shrinkToFit="1"/>
    </xf>
    <xf numFmtId="168" fontId="10" fillId="0" borderId="9" xfId="3" applyNumberFormat="1" applyFont="1" applyBorder="1" applyAlignment="1">
      <alignment horizontal="center" shrinkToFit="1"/>
    </xf>
    <xf numFmtId="6" fontId="10" fillId="0" borderId="30" xfId="3" applyNumberFormat="1" applyFont="1" applyBorder="1" applyAlignment="1">
      <alignment horizontal="center" shrinkToFit="1"/>
    </xf>
    <xf numFmtId="168" fontId="10" fillId="5" borderId="3" xfId="3" applyNumberFormat="1" applyFont="1" applyFill="1" applyBorder="1" applyAlignment="1">
      <alignment horizontal="center" shrinkToFit="1"/>
    </xf>
    <xf numFmtId="168" fontId="10" fillId="5" borderId="85" xfId="3" applyNumberFormat="1" applyFont="1" applyFill="1" applyBorder="1" applyAlignment="1">
      <alignment horizontal="center" shrinkToFit="1"/>
    </xf>
    <xf numFmtId="168" fontId="10" fillId="5" borderId="0" xfId="3" applyNumberFormat="1" applyFont="1" applyFill="1" applyBorder="1" applyAlignment="1">
      <alignment horizontal="center" shrinkToFit="1"/>
    </xf>
    <xf numFmtId="168" fontId="10" fillId="5" borderId="36" xfId="3" applyNumberFormat="1" applyFont="1" applyFill="1" applyBorder="1" applyAlignment="1">
      <alignment horizontal="center" shrinkToFit="1"/>
    </xf>
    <xf numFmtId="168" fontId="10" fillId="5" borderId="25" xfId="3" applyNumberFormat="1" applyFont="1" applyFill="1" applyBorder="1" applyAlignment="1">
      <alignment horizontal="center" shrinkToFit="1"/>
    </xf>
    <xf numFmtId="6" fontId="10" fillId="0" borderId="85" xfId="3" applyNumberFormat="1" applyFont="1" applyBorder="1" applyAlignment="1">
      <alignment horizontal="center" shrinkToFit="1"/>
    </xf>
    <xf numFmtId="168" fontId="10" fillId="4" borderId="50" xfId="3" applyNumberFormat="1" applyFont="1" applyFill="1" applyBorder="1" applyAlignment="1">
      <alignment horizontal="center" shrinkToFit="1"/>
    </xf>
    <xf numFmtId="168" fontId="10" fillId="4" borderId="61" xfId="3" applyNumberFormat="1" applyFont="1" applyFill="1" applyBorder="1" applyAlignment="1">
      <alignment horizontal="center" shrinkToFit="1"/>
    </xf>
    <xf numFmtId="168" fontId="10" fillId="15" borderId="61" xfId="3" applyNumberFormat="1" applyFont="1" applyFill="1" applyBorder="1" applyAlignment="1">
      <alignment horizontal="center" shrinkToFit="1"/>
    </xf>
    <xf numFmtId="168" fontId="10" fillId="15" borderId="52" xfId="3" applyNumberFormat="1" applyFont="1" applyFill="1" applyBorder="1" applyAlignment="1">
      <alignment horizontal="center" shrinkToFit="1"/>
    </xf>
    <xf numFmtId="6" fontId="10" fillId="15" borderId="2" xfId="3" applyNumberFormat="1" applyFont="1" applyFill="1" applyBorder="1" applyAlignment="1">
      <alignment horizontal="center" shrinkToFit="1"/>
    </xf>
    <xf numFmtId="6" fontId="10" fillId="15" borderId="22" xfId="3" applyNumberFormat="1" applyFont="1" applyFill="1" applyBorder="1" applyAlignment="1">
      <alignment horizontal="center" shrinkToFit="1"/>
    </xf>
    <xf numFmtId="6" fontId="10" fillId="9" borderId="0" xfId="3" applyNumberFormat="1" applyFont="1" applyFill="1" applyBorder="1" applyAlignment="1">
      <alignment horizontal="center" shrinkToFit="1"/>
    </xf>
    <xf numFmtId="6" fontId="10" fillId="9" borderId="13" xfId="3" applyNumberFormat="1" applyFont="1" applyFill="1" applyBorder="1" applyAlignment="1">
      <alignment horizontal="center" shrinkToFit="1"/>
    </xf>
    <xf numFmtId="0" fontId="10" fillId="4" borderId="50" xfId="3" applyFont="1" applyFill="1" applyBorder="1" applyAlignment="1">
      <alignment horizontal="center" shrinkToFit="1"/>
    </xf>
    <xf numFmtId="168" fontId="10" fillId="0" borderId="22" xfId="3" applyNumberFormat="1" applyFont="1" applyBorder="1" applyAlignment="1">
      <alignment horizontal="center" shrinkToFit="1"/>
    </xf>
    <xf numFmtId="168" fontId="10" fillId="0" borderId="0" xfId="3" applyNumberFormat="1" applyFont="1" applyBorder="1" applyAlignment="1">
      <alignment horizontal="center" shrinkToFit="1"/>
    </xf>
    <xf numFmtId="6" fontId="10" fillId="0" borderId="22" xfId="3" applyNumberFormat="1" applyFont="1" applyBorder="1" applyAlignment="1">
      <alignment horizontal="center" shrinkToFit="1"/>
    </xf>
    <xf numFmtId="9" fontId="10" fillId="0" borderId="22" xfId="3" applyNumberFormat="1" applyFont="1" applyBorder="1" applyAlignment="1">
      <alignment horizontal="center" shrinkToFit="1"/>
    </xf>
    <xf numFmtId="9" fontId="10" fillId="0" borderId="30" xfId="3" applyNumberFormat="1" applyFont="1" applyBorder="1" applyAlignment="1">
      <alignment horizontal="center" shrinkToFit="1"/>
    </xf>
    <xf numFmtId="168" fontId="10" fillId="0" borderId="85" xfId="3" applyNumberFormat="1" applyFont="1" applyBorder="1" applyAlignment="1">
      <alignment horizontal="center" shrinkToFit="1"/>
    </xf>
    <xf numFmtId="168" fontId="10" fillId="0" borderId="36" xfId="3" applyNumberFormat="1" applyFont="1" applyBorder="1" applyAlignment="1">
      <alignment horizontal="center" shrinkToFit="1"/>
    </xf>
    <xf numFmtId="168" fontId="10" fillId="4" borderId="22" xfId="3" applyNumberFormat="1" applyFont="1" applyFill="1" applyBorder="1" applyAlignment="1">
      <alignment horizontal="center" shrinkToFit="1"/>
    </xf>
    <xf numFmtId="168" fontId="10" fillId="4" borderId="0" xfId="3" applyNumberFormat="1" applyFont="1" applyFill="1" applyBorder="1" applyAlignment="1">
      <alignment horizontal="center" shrinkToFit="1"/>
    </xf>
    <xf numFmtId="0" fontId="8" fillId="0" borderId="36" xfId="3" applyFont="1" applyFill="1" applyBorder="1" applyAlignment="1">
      <alignment horizontal="center"/>
    </xf>
    <xf numFmtId="0" fontId="62" fillId="13" borderId="80" xfId="3" applyFont="1" applyFill="1" applyBorder="1" applyAlignment="1">
      <alignment horizontal="center" vertical="center"/>
    </xf>
    <xf numFmtId="0" fontId="20" fillId="0" borderId="27" xfId="3" applyFont="1" applyFill="1" applyBorder="1" applyAlignment="1">
      <alignment horizontal="center" vertical="center" shrinkToFit="1"/>
    </xf>
    <xf numFmtId="0" fontId="20" fillId="0" borderId="58" xfId="3" applyFont="1" applyFill="1" applyBorder="1" applyAlignment="1">
      <alignment horizontal="center" vertical="center" shrinkToFit="1"/>
    </xf>
    <xf numFmtId="0" fontId="62" fillId="22" borderId="80" xfId="3" applyFont="1" applyFill="1" applyBorder="1" applyAlignment="1">
      <alignment horizontal="center" vertical="center" shrinkToFit="1"/>
    </xf>
    <xf numFmtId="0" fontId="20" fillId="0" borderId="38" xfId="3" applyFont="1" applyFill="1" applyBorder="1" applyAlignment="1">
      <alignment horizontal="center" vertical="center" shrinkToFit="1"/>
    </xf>
    <xf numFmtId="0" fontId="10" fillId="15" borderId="0" xfId="3" applyFont="1" applyFill="1" applyBorder="1" applyAlignment="1">
      <alignment horizontal="center" vertical="center" shrinkToFit="1"/>
    </xf>
    <xf numFmtId="0" fontId="10" fillId="15" borderId="22" xfId="3" applyFont="1" applyFill="1" applyBorder="1" applyAlignment="1">
      <alignment horizontal="center" vertical="center" shrinkToFit="1"/>
    </xf>
    <xf numFmtId="0" fontId="10" fillId="4" borderId="0" xfId="3" applyFont="1" applyFill="1" applyBorder="1" applyAlignment="1">
      <alignment horizontal="center" shrinkToFit="1"/>
    </xf>
    <xf numFmtId="0" fontId="10" fillId="4" borderId="22" xfId="3" applyFont="1" applyFill="1" applyBorder="1" applyAlignment="1">
      <alignment horizontal="center" shrinkToFit="1"/>
    </xf>
    <xf numFmtId="0" fontId="10" fillId="0" borderId="0" xfId="3" applyFont="1" applyFill="1" applyBorder="1" applyAlignment="1">
      <alignment horizontal="center" vertical="center" shrinkToFit="1"/>
    </xf>
    <xf numFmtId="0" fontId="10" fillId="0" borderId="22" xfId="3" applyFont="1" applyFill="1" applyBorder="1" applyAlignment="1">
      <alignment horizontal="center" vertical="center" shrinkToFit="1"/>
    </xf>
    <xf numFmtId="0" fontId="10" fillId="0" borderId="36" xfId="3" applyFont="1" applyFill="1" applyBorder="1" applyAlignment="1">
      <alignment horizontal="center" vertical="center" shrinkToFit="1"/>
    </xf>
    <xf numFmtId="0" fontId="10" fillId="0" borderId="85" xfId="3" applyFont="1" applyFill="1" applyBorder="1" applyAlignment="1">
      <alignment horizontal="center" vertical="center" shrinkToFit="1"/>
    </xf>
    <xf numFmtId="168" fontId="10" fillId="15" borderId="0" xfId="3" applyNumberFormat="1" applyFont="1" applyFill="1" applyBorder="1" applyAlignment="1">
      <alignment horizontal="center" shrinkToFit="1"/>
    </xf>
    <xf numFmtId="168" fontId="10" fillId="15" borderId="13" xfId="3" applyNumberFormat="1" applyFont="1" applyFill="1" applyBorder="1" applyAlignment="1">
      <alignment horizontal="center" shrinkToFit="1"/>
    </xf>
    <xf numFmtId="168" fontId="10" fillId="15" borderId="2" xfId="3" applyNumberFormat="1" applyFont="1" applyFill="1" applyBorder="1" applyAlignment="1">
      <alignment horizontal="center" shrinkToFit="1"/>
    </xf>
    <xf numFmtId="168" fontId="10" fillId="15" borderId="22" xfId="3" applyNumberFormat="1" applyFont="1" applyFill="1" applyBorder="1" applyAlignment="1">
      <alignment horizontal="center" shrinkToFit="1"/>
    </xf>
    <xf numFmtId="168" fontId="10" fillId="0" borderId="0" xfId="3" applyNumberFormat="1" applyFont="1" applyFill="1" applyBorder="1" applyAlignment="1">
      <alignment horizontal="center" vertical="center" shrinkToFit="1"/>
    </xf>
    <xf numFmtId="168" fontId="10" fillId="0" borderId="22" xfId="3" applyNumberFormat="1" applyFont="1" applyFill="1" applyBorder="1" applyAlignment="1">
      <alignment horizontal="center" vertical="center" shrinkToFit="1"/>
    </xf>
    <xf numFmtId="168" fontId="10" fillId="0" borderId="9" xfId="3" applyNumberFormat="1" applyFont="1" applyFill="1" applyBorder="1" applyAlignment="1">
      <alignment horizontal="center" vertical="center" shrinkToFit="1"/>
    </xf>
    <xf numFmtId="168" fontId="10" fillId="0" borderId="30" xfId="3" applyNumberFormat="1" applyFont="1" applyFill="1" applyBorder="1" applyAlignment="1">
      <alignment horizontal="center" vertical="center" shrinkToFit="1"/>
    </xf>
    <xf numFmtId="9" fontId="10" fillId="0" borderId="0" xfId="3" applyNumberFormat="1" applyFont="1" applyFill="1" applyBorder="1" applyAlignment="1">
      <alignment horizontal="center" vertical="center" shrinkToFit="1"/>
    </xf>
    <xf numFmtId="9" fontId="10" fillId="0" borderId="22" xfId="3" applyNumberFormat="1" applyFont="1" applyFill="1" applyBorder="1" applyAlignment="1">
      <alignment horizontal="center" vertical="center" shrinkToFit="1"/>
    </xf>
    <xf numFmtId="9" fontId="10" fillId="0" borderId="9" xfId="3" applyNumberFormat="1" applyFont="1" applyFill="1" applyBorder="1" applyAlignment="1">
      <alignment horizontal="center" vertical="center" shrinkToFit="1"/>
    </xf>
    <xf numFmtId="9" fontId="10" fillId="0" borderId="30" xfId="3" applyNumberFormat="1" applyFont="1" applyFill="1" applyBorder="1" applyAlignment="1">
      <alignment horizontal="center" vertical="center" shrinkToFit="1"/>
    </xf>
    <xf numFmtId="165" fontId="10" fillId="15" borderId="0" xfId="3" applyNumberFormat="1" applyFont="1" applyFill="1" applyBorder="1" applyAlignment="1">
      <alignment horizontal="center" vertical="center" shrinkToFit="1"/>
    </xf>
    <xf numFmtId="165" fontId="10" fillId="15" borderId="22" xfId="3" applyNumberFormat="1" applyFont="1" applyFill="1" applyBorder="1" applyAlignment="1">
      <alignment horizontal="center" vertical="center" shrinkToFit="1"/>
    </xf>
    <xf numFmtId="168" fontId="10" fillId="0" borderId="36" xfId="3" applyNumberFormat="1" applyFont="1" applyFill="1" applyBorder="1" applyAlignment="1">
      <alignment horizontal="center" vertical="center" shrinkToFit="1"/>
    </xf>
    <xf numFmtId="168" fontId="10" fillId="0" borderId="85" xfId="3" applyNumberFormat="1" applyFont="1" applyFill="1" applyBorder="1" applyAlignment="1">
      <alignment horizontal="center" vertical="center" shrinkToFit="1"/>
    </xf>
    <xf numFmtId="0" fontId="56" fillId="6" borderId="26" xfId="3" applyFont="1" applyFill="1" applyBorder="1" applyAlignment="1">
      <alignment horizontal="center" vertical="center"/>
    </xf>
    <xf numFmtId="0" fontId="56" fillId="6" borderId="80" xfId="3" applyFont="1" applyFill="1" applyBorder="1" applyAlignment="1">
      <alignment horizontal="center" vertical="center"/>
    </xf>
    <xf numFmtId="0" fontId="56" fillId="6" borderId="49" xfId="3" applyFont="1" applyFill="1" applyBorder="1" applyAlignment="1">
      <alignment horizontal="center" vertical="center"/>
    </xf>
    <xf numFmtId="0" fontId="10" fillId="0" borderId="0" xfId="0" applyFont="1" applyBorder="1" applyAlignment="1">
      <alignment horizontal="left" vertical="center"/>
    </xf>
    <xf numFmtId="0" fontId="56" fillId="6" borderId="26" xfId="0" applyFont="1" applyFill="1" applyBorder="1" applyAlignment="1">
      <alignment horizontal="center" vertical="center"/>
    </xf>
    <xf numFmtId="0" fontId="56" fillId="6" borderId="80" xfId="0" applyFont="1" applyFill="1" applyBorder="1" applyAlignment="1">
      <alignment horizontal="center" vertical="center"/>
    </xf>
    <xf numFmtId="0" fontId="56" fillId="22" borderId="80" xfId="0" applyFont="1" applyFill="1" applyBorder="1" applyAlignment="1">
      <alignment horizontal="center" vertical="center"/>
    </xf>
    <xf numFmtId="0" fontId="56" fillId="22" borderId="49" xfId="0" applyFont="1" applyFill="1" applyBorder="1" applyAlignment="1">
      <alignment horizontal="center" vertical="center"/>
    </xf>
    <xf numFmtId="165" fontId="0" fillId="5" borderId="42" xfId="0" applyNumberFormat="1" applyFill="1" applyBorder="1" applyAlignment="1">
      <alignment horizontal="center"/>
    </xf>
    <xf numFmtId="165" fontId="0" fillId="5" borderId="79" xfId="0" applyNumberFormat="1" applyFill="1" applyBorder="1" applyAlignment="1">
      <alignment horizontal="center"/>
    </xf>
    <xf numFmtId="165" fontId="0" fillId="5" borderId="54" xfId="0" applyNumberFormat="1" applyFill="1" applyBorder="1" applyAlignment="1">
      <alignment horizontal="center"/>
    </xf>
    <xf numFmtId="165" fontId="50" fillId="5" borderId="42" xfId="0" applyNumberFormat="1" applyFont="1" applyFill="1" applyBorder="1" applyAlignment="1">
      <alignment horizontal="center"/>
    </xf>
    <xf numFmtId="165" fontId="50" fillId="5" borderId="79" xfId="0" applyNumberFormat="1" applyFont="1" applyFill="1" applyBorder="1" applyAlignment="1">
      <alignment horizontal="center"/>
    </xf>
    <xf numFmtId="165" fontId="50" fillId="5" borderId="54" xfId="0" applyNumberFormat="1" applyFont="1" applyFill="1" applyBorder="1" applyAlignment="1">
      <alignment horizontal="center"/>
    </xf>
    <xf numFmtId="165" fontId="11" fillId="5" borderId="3" xfId="0" applyNumberFormat="1" applyFont="1" applyFill="1" applyBorder="1" applyAlignment="1">
      <alignment horizontal="center"/>
    </xf>
    <xf numFmtId="165" fontId="11" fillId="5" borderId="36" xfId="0" applyNumberFormat="1" applyFont="1" applyFill="1" applyBorder="1" applyAlignment="1">
      <alignment horizontal="center"/>
    </xf>
    <xf numFmtId="165" fontId="11" fillId="5" borderId="25" xfId="0" applyNumberFormat="1" applyFont="1" applyFill="1" applyBorder="1" applyAlignment="1">
      <alignment horizontal="center"/>
    </xf>
    <xf numFmtId="7" fontId="11" fillId="5" borderId="3" xfId="0" applyNumberFormat="1" applyFont="1" applyFill="1" applyBorder="1" applyAlignment="1">
      <alignment horizontal="center"/>
    </xf>
    <xf numFmtId="7" fontId="11" fillId="5" borderId="25" xfId="0" applyNumberFormat="1" applyFont="1" applyFill="1" applyBorder="1" applyAlignment="1">
      <alignment horizontal="center"/>
    </xf>
    <xf numFmtId="165" fontId="11" fillId="8" borderId="26" xfId="0" applyNumberFormat="1" applyFont="1" applyFill="1" applyBorder="1" applyAlignment="1">
      <alignment horizontal="center"/>
    </xf>
    <xf numFmtId="165" fontId="11" fillId="8" borderId="80" xfId="0" applyNumberFormat="1" applyFont="1" applyFill="1" applyBorder="1" applyAlignment="1">
      <alignment horizontal="center"/>
    </xf>
    <xf numFmtId="165" fontId="11" fillId="8" borderId="49" xfId="0" applyNumberFormat="1" applyFont="1" applyFill="1" applyBorder="1" applyAlignment="1">
      <alignment horizontal="center"/>
    </xf>
    <xf numFmtId="165" fontId="11" fillId="12" borderId="26" xfId="0" applyNumberFormat="1" applyFont="1" applyFill="1" applyBorder="1" applyAlignment="1">
      <alignment horizontal="center"/>
    </xf>
    <xf numFmtId="165" fontId="11" fillId="12" borderId="80" xfId="0" applyNumberFormat="1" applyFont="1" applyFill="1" applyBorder="1" applyAlignment="1">
      <alignment horizontal="center"/>
    </xf>
    <xf numFmtId="165" fontId="11" fillId="12" borderId="49" xfId="0" applyNumberFormat="1" applyFont="1" applyFill="1" applyBorder="1" applyAlignment="1">
      <alignment horizontal="center"/>
    </xf>
    <xf numFmtId="165" fontId="11" fillId="5" borderId="26" xfId="0" applyNumberFormat="1" applyFont="1" applyFill="1" applyBorder="1" applyAlignment="1">
      <alignment horizontal="center" vertical="center"/>
    </xf>
    <xf numFmtId="165" fontId="11" fillId="5" borderId="80" xfId="0" applyNumberFormat="1" applyFont="1" applyFill="1" applyBorder="1" applyAlignment="1">
      <alignment horizontal="center" vertical="center"/>
    </xf>
    <xf numFmtId="165" fontId="11" fillId="5" borderId="49" xfId="0" applyNumberFormat="1" applyFont="1" applyFill="1" applyBorder="1" applyAlignment="1">
      <alignment horizontal="center" vertical="center"/>
    </xf>
    <xf numFmtId="7" fontId="11" fillId="5" borderId="80" xfId="0" applyNumberFormat="1" applyFont="1" applyFill="1" applyBorder="1" applyAlignment="1">
      <alignment horizontal="center" vertical="center"/>
    </xf>
    <xf numFmtId="7" fontId="11" fillId="5" borderId="49" xfId="0" applyNumberFormat="1" applyFont="1" applyFill="1" applyBorder="1" applyAlignment="1">
      <alignment horizontal="center" vertical="center"/>
    </xf>
    <xf numFmtId="7" fontId="11" fillId="5" borderId="26" xfId="0" applyNumberFormat="1" applyFont="1" applyFill="1" applyBorder="1" applyAlignment="1">
      <alignment horizontal="center" vertical="center"/>
    </xf>
    <xf numFmtId="7" fontId="11" fillId="5" borderId="84" xfId="0" applyNumberFormat="1" applyFont="1" applyFill="1" applyBorder="1" applyAlignment="1">
      <alignment horizontal="center"/>
    </xf>
    <xf numFmtId="7" fontId="11" fillId="5" borderId="82" xfId="0" applyNumberFormat="1" applyFont="1" applyFill="1" applyBorder="1" applyAlignment="1">
      <alignment horizontal="center"/>
    </xf>
    <xf numFmtId="168" fontId="10" fillId="0" borderId="5" xfId="0" applyNumberFormat="1" applyFont="1" applyBorder="1" applyAlignment="1">
      <alignment horizontal="center" shrinkToFit="1"/>
    </xf>
    <xf numFmtId="168" fontId="10" fillId="0" borderId="30" xfId="0" applyNumberFormat="1" applyFont="1" applyBorder="1" applyAlignment="1">
      <alignment horizontal="center" shrinkToFit="1"/>
    </xf>
    <xf numFmtId="168" fontId="10" fillId="0" borderId="9" xfId="0" applyNumberFormat="1" applyFont="1" applyBorder="1" applyAlignment="1">
      <alignment horizontal="center" shrinkToFit="1"/>
    </xf>
    <xf numFmtId="168" fontId="10" fillId="0" borderId="41" xfId="0" applyNumberFormat="1" applyFont="1" applyBorder="1" applyAlignment="1">
      <alignment horizontal="center" shrinkToFit="1"/>
    </xf>
    <xf numFmtId="168" fontId="10" fillId="0" borderId="48" xfId="0" applyNumberFormat="1" applyFont="1" applyBorder="1" applyAlignment="1">
      <alignment horizontal="center" shrinkToFit="1"/>
    </xf>
    <xf numFmtId="6" fontId="10" fillId="0" borderId="5" xfId="0" applyNumberFormat="1" applyFont="1" applyBorder="1" applyAlignment="1">
      <alignment horizontal="center" shrinkToFit="1"/>
    </xf>
    <xf numFmtId="6" fontId="10" fillId="0" borderId="41" xfId="0" applyNumberFormat="1" applyFont="1" applyBorder="1" applyAlignment="1">
      <alignment horizontal="center" shrinkToFit="1"/>
    </xf>
    <xf numFmtId="168" fontId="10" fillId="0" borderId="2" xfId="0" applyNumberFormat="1" applyFont="1" applyBorder="1" applyAlignment="1">
      <alignment horizontal="center" shrinkToFit="1"/>
    </xf>
    <xf numFmtId="168" fontId="10" fillId="0" borderId="22" xfId="0" applyNumberFormat="1" applyFont="1" applyBorder="1" applyAlignment="1">
      <alignment horizontal="center" shrinkToFit="1"/>
    </xf>
    <xf numFmtId="168" fontId="10" fillId="0" borderId="0" xfId="0" applyNumberFormat="1" applyFont="1" applyBorder="1" applyAlignment="1">
      <alignment horizontal="center" shrinkToFit="1"/>
    </xf>
    <xf numFmtId="168" fontId="10" fillId="0" borderId="13" xfId="0" applyNumberFormat="1" applyFont="1" applyBorder="1" applyAlignment="1">
      <alignment horizontal="center" shrinkToFit="1"/>
    </xf>
    <xf numFmtId="168" fontId="10" fillId="5" borderId="2" xfId="0" applyNumberFormat="1" applyFont="1" applyFill="1" applyBorder="1" applyAlignment="1">
      <alignment horizontal="center" shrinkToFit="1"/>
    </xf>
    <xf numFmtId="168" fontId="10" fillId="5" borderId="22" xfId="0" applyNumberFormat="1" applyFont="1" applyFill="1" applyBorder="1" applyAlignment="1">
      <alignment horizontal="center" shrinkToFit="1"/>
    </xf>
    <xf numFmtId="168" fontId="10" fillId="5" borderId="44" xfId="0" applyNumberFormat="1" applyFont="1" applyFill="1" applyBorder="1" applyAlignment="1">
      <alignment horizontal="center" shrinkToFit="1"/>
    </xf>
    <xf numFmtId="168" fontId="10" fillId="5" borderId="0" xfId="0" applyNumberFormat="1" applyFont="1" applyFill="1" applyBorder="1" applyAlignment="1">
      <alignment horizontal="center" shrinkToFit="1"/>
    </xf>
    <xf numFmtId="168" fontId="10" fillId="5" borderId="13" xfId="0" applyNumberFormat="1" applyFont="1" applyFill="1" applyBorder="1" applyAlignment="1">
      <alignment horizontal="center" shrinkToFit="1"/>
    </xf>
    <xf numFmtId="6" fontId="10" fillId="5" borderId="45" xfId="0" applyNumberFormat="1" applyFont="1" applyFill="1" applyBorder="1" applyAlignment="1">
      <alignment horizontal="center" shrinkToFit="1"/>
    </xf>
    <xf numFmtId="6" fontId="10" fillId="5" borderId="82" xfId="0" applyNumberFormat="1" applyFont="1" applyFill="1" applyBorder="1" applyAlignment="1">
      <alignment horizontal="center" shrinkToFit="1"/>
    </xf>
    <xf numFmtId="168" fontId="10" fillId="15" borderId="2" xfId="0" applyNumberFormat="1" applyFont="1" applyFill="1" applyBorder="1" applyAlignment="1">
      <alignment horizontal="center" shrinkToFit="1"/>
    </xf>
    <xf numFmtId="168" fontId="10" fillId="15" borderId="22" xfId="0" applyNumberFormat="1" applyFont="1" applyFill="1" applyBorder="1" applyAlignment="1">
      <alignment horizontal="center" shrinkToFit="1"/>
    </xf>
    <xf numFmtId="168" fontId="10" fillId="15" borderId="0" xfId="0" applyNumberFormat="1" applyFont="1" applyFill="1" applyBorder="1" applyAlignment="1">
      <alignment horizontal="center" shrinkToFit="1"/>
    </xf>
    <xf numFmtId="168" fontId="10" fillId="15" borderId="13" xfId="0" applyNumberFormat="1" applyFont="1" applyFill="1" applyBorder="1" applyAlignment="1">
      <alignment horizontal="center" shrinkToFit="1"/>
    </xf>
    <xf numFmtId="168" fontId="10" fillId="4" borderId="4" xfId="0" applyNumberFormat="1" applyFont="1" applyFill="1" applyBorder="1" applyAlignment="1">
      <alignment horizontal="center" shrinkToFit="1"/>
    </xf>
    <xf numFmtId="168" fontId="10" fillId="4" borderId="50" xfId="0" applyNumberFormat="1" applyFont="1" applyFill="1" applyBorder="1" applyAlignment="1">
      <alignment horizontal="center" shrinkToFit="1"/>
    </xf>
    <xf numFmtId="168" fontId="10" fillId="4" borderId="53" xfId="0" applyNumberFormat="1" applyFont="1" applyFill="1" applyBorder="1" applyAlignment="1">
      <alignment horizontal="center" shrinkToFit="1"/>
    </xf>
    <xf numFmtId="168" fontId="10" fillId="4" borderId="61" xfId="0" applyNumberFormat="1" applyFont="1" applyFill="1" applyBorder="1" applyAlignment="1">
      <alignment horizontal="center" shrinkToFit="1"/>
    </xf>
    <xf numFmtId="168" fontId="10" fillId="4" borderId="52" xfId="0" applyNumberFormat="1" applyFont="1" applyFill="1" applyBorder="1" applyAlignment="1">
      <alignment horizontal="center" shrinkToFit="1"/>
    </xf>
    <xf numFmtId="0" fontId="10" fillId="4" borderId="4" xfId="0" applyFont="1" applyFill="1" applyBorder="1" applyAlignment="1">
      <alignment horizontal="center" shrinkToFit="1"/>
    </xf>
    <xf numFmtId="0" fontId="10" fillId="4" borderId="52" xfId="0" applyFont="1" applyFill="1" applyBorder="1" applyAlignment="1">
      <alignment horizontal="center" shrinkToFit="1"/>
    </xf>
    <xf numFmtId="0" fontId="10" fillId="4" borderId="50" xfId="0" applyFont="1" applyFill="1" applyBorder="1" applyAlignment="1">
      <alignment horizontal="center" shrinkToFit="1"/>
    </xf>
    <xf numFmtId="0" fontId="10" fillId="4" borderId="53" xfId="0" applyFont="1" applyFill="1" applyBorder="1" applyAlignment="1">
      <alignment horizontal="center" shrinkToFit="1"/>
    </xf>
    <xf numFmtId="0" fontId="10" fillId="4" borderId="61" xfId="0" applyFont="1" applyFill="1" applyBorder="1" applyAlignment="1">
      <alignment horizontal="center" shrinkToFit="1"/>
    </xf>
    <xf numFmtId="168" fontId="10" fillId="0" borderId="44" xfId="0" applyNumberFormat="1" applyFont="1" applyBorder="1" applyAlignment="1">
      <alignment horizontal="center" shrinkToFit="1"/>
    </xf>
    <xf numFmtId="0" fontId="10" fillId="0" borderId="2" xfId="0" applyFont="1" applyBorder="1" applyAlignment="1">
      <alignment horizontal="center" shrinkToFit="1"/>
    </xf>
    <xf numFmtId="0" fontId="10" fillId="0" borderId="13" xfId="0" applyFont="1" applyBorder="1" applyAlignment="1">
      <alignment horizontal="center" shrinkToFit="1"/>
    </xf>
    <xf numFmtId="9" fontId="10" fillId="0" borderId="2" xfId="0" applyNumberFormat="1" applyFont="1" applyBorder="1" applyAlignment="1">
      <alignment horizontal="center" shrinkToFit="1"/>
    </xf>
    <xf numFmtId="9" fontId="10" fillId="0" borderId="22" xfId="0" applyNumberFormat="1" applyFont="1" applyBorder="1" applyAlignment="1">
      <alignment horizontal="center" shrinkToFit="1"/>
    </xf>
    <xf numFmtId="9" fontId="10" fillId="0" borderId="0" xfId="0" applyNumberFormat="1" applyFont="1" applyBorder="1" applyAlignment="1">
      <alignment horizontal="center" shrinkToFit="1"/>
    </xf>
    <xf numFmtId="9" fontId="10" fillId="0" borderId="13" xfId="0" applyNumberFormat="1" applyFont="1" applyBorder="1" applyAlignment="1">
      <alignment horizontal="center" shrinkToFit="1"/>
    </xf>
    <xf numFmtId="9" fontId="10" fillId="0" borderId="44" xfId="0" applyNumberFormat="1" applyFont="1" applyBorder="1" applyAlignment="1">
      <alignment horizontal="center" shrinkToFit="1"/>
    </xf>
    <xf numFmtId="9" fontId="10" fillId="0" borderId="5" xfId="0" applyNumberFormat="1" applyFont="1" applyBorder="1" applyAlignment="1">
      <alignment horizontal="center" shrinkToFit="1"/>
    </xf>
    <xf numFmtId="9" fontId="10" fillId="0" borderId="30" xfId="0" applyNumberFormat="1" applyFont="1" applyBorder="1" applyAlignment="1">
      <alignment horizontal="center" shrinkToFit="1"/>
    </xf>
    <xf numFmtId="9" fontId="10" fillId="0" borderId="9" xfId="0" applyNumberFormat="1" applyFont="1" applyBorder="1" applyAlignment="1">
      <alignment horizontal="center" shrinkToFit="1"/>
    </xf>
    <xf numFmtId="9" fontId="10" fillId="0" borderId="41" xfId="0" applyNumberFormat="1" applyFont="1" applyBorder="1" applyAlignment="1">
      <alignment horizontal="center" shrinkToFit="1"/>
    </xf>
    <xf numFmtId="6" fontId="10" fillId="0" borderId="30" xfId="0" applyNumberFormat="1" applyFont="1" applyBorder="1" applyAlignment="1">
      <alignment horizontal="center" shrinkToFit="1"/>
    </xf>
    <xf numFmtId="9" fontId="10" fillId="0" borderId="48" xfId="0" applyNumberFormat="1" applyFont="1" applyBorder="1" applyAlignment="1">
      <alignment horizontal="center" shrinkToFit="1"/>
    </xf>
    <xf numFmtId="6" fontId="10" fillId="0" borderId="2" xfId="0" applyNumberFormat="1" applyFont="1" applyBorder="1" applyAlignment="1">
      <alignment horizontal="center" shrinkToFit="1"/>
    </xf>
    <xf numFmtId="6" fontId="10" fillId="0" borderId="13" xfId="0" applyNumberFormat="1" applyFont="1" applyBorder="1" applyAlignment="1">
      <alignment horizontal="center" shrinkToFit="1"/>
    </xf>
    <xf numFmtId="168" fontId="10" fillId="0" borderId="3" xfId="0" applyNumberFormat="1" applyFont="1" applyBorder="1" applyAlignment="1">
      <alignment horizontal="center" shrinkToFit="1"/>
    </xf>
    <xf numFmtId="168" fontId="10" fillId="0" borderId="85" xfId="0" applyNumberFormat="1" applyFont="1" applyBorder="1" applyAlignment="1">
      <alignment horizontal="center" shrinkToFit="1"/>
    </xf>
    <xf numFmtId="168" fontId="10" fillId="0" borderId="36" xfId="0" applyNumberFormat="1" applyFont="1" applyBorder="1" applyAlignment="1">
      <alignment horizontal="center" shrinkToFit="1"/>
    </xf>
    <xf numFmtId="168" fontId="10" fillId="0" borderId="25" xfId="0" applyNumberFormat="1" applyFont="1" applyBorder="1" applyAlignment="1">
      <alignment horizontal="center" shrinkToFit="1"/>
    </xf>
    <xf numFmtId="168" fontId="10" fillId="0" borderId="87" xfId="0" applyNumberFormat="1" applyFont="1" applyBorder="1" applyAlignment="1">
      <alignment horizontal="center" shrinkToFit="1"/>
    </xf>
    <xf numFmtId="6" fontId="10" fillId="0" borderId="3" xfId="0" applyNumberFormat="1" applyFont="1" applyBorder="1" applyAlignment="1">
      <alignment horizontal="center" shrinkToFit="1"/>
    </xf>
    <xf numFmtId="6" fontId="10" fillId="0" borderId="25" xfId="0" applyNumberFormat="1" applyFont="1" applyBorder="1" applyAlignment="1">
      <alignment horizontal="center" shrinkToFit="1"/>
    </xf>
    <xf numFmtId="168" fontId="10" fillId="4" borderId="2" xfId="0" applyNumberFormat="1" applyFont="1" applyFill="1" applyBorder="1" applyAlignment="1">
      <alignment horizontal="center" shrinkToFit="1"/>
    </xf>
    <xf numFmtId="168" fontId="10" fillId="4" borderId="22" xfId="0" applyNumberFormat="1" applyFont="1" applyFill="1" applyBorder="1" applyAlignment="1">
      <alignment horizontal="center" shrinkToFit="1"/>
    </xf>
    <xf numFmtId="168" fontId="10" fillId="4" borderId="44" xfId="0" applyNumberFormat="1" applyFont="1" applyFill="1" applyBorder="1" applyAlignment="1">
      <alignment horizontal="center" shrinkToFit="1"/>
    </xf>
    <xf numFmtId="168" fontId="10" fillId="4" borderId="0" xfId="0" applyNumberFormat="1" applyFont="1" applyFill="1" applyBorder="1" applyAlignment="1">
      <alignment horizontal="center" shrinkToFit="1"/>
    </xf>
    <xf numFmtId="168" fontId="10" fillId="4" borderId="13" xfId="0" applyNumberFormat="1" applyFont="1" applyFill="1" applyBorder="1" applyAlignment="1">
      <alignment horizontal="center" shrinkToFit="1"/>
    </xf>
    <xf numFmtId="0" fontId="10" fillId="4" borderId="42" xfId="0" applyFont="1" applyFill="1" applyBorder="1" applyAlignment="1">
      <alignment horizontal="center" shrinkToFit="1"/>
    </xf>
    <xf numFmtId="0" fontId="10" fillId="4" borderId="54" xfId="0" applyFont="1" applyFill="1" applyBorder="1" applyAlignment="1">
      <alignment horizontal="center" shrinkToFit="1"/>
    </xf>
    <xf numFmtId="0" fontId="62" fillId="6" borderId="26" xfId="0" applyFont="1" applyFill="1" applyBorder="1" applyAlignment="1">
      <alignment horizontal="center" vertical="center"/>
    </xf>
    <xf numFmtId="0" fontId="62" fillId="6" borderId="80" xfId="0" applyFont="1" applyFill="1" applyBorder="1" applyAlignment="1">
      <alignment horizontal="center" vertical="center"/>
    </xf>
    <xf numFmtId="0" fontId="62" fillId="13" borderId="26" xfId="0" applyFont="1" applyFill="1" applyBorder="1" applyAlignment="1">
      <alignment horizontal="center" vertical="center"/>
    </xf>
    <xf numFmtId="0" fontId="62" fillId="13" borderId="49" xfId="0" applyFont="1" applyFill="1" applyBorder="1" applyAlignment="1">
      <alignment horizontal="center" vertical="center"/>
    </xf>
    <xf numFmtId="0" fontId="20" fillId="0" borderId="42" xfId="0" applyFont="1" applyFill="1" applyBorder="1" applyAlignment="1">
      <alignment horizontal="center" vertical="center" shrinkToFit="1"/>
    </xf>
    <xf numFmtId="0" fontId="20" fillId="0" borderId="58" xfId="0" applyFont="1" applyFill="1" applyBorder="1" applyAlignment="1">
      <alignment horizontal="center" vertical="center" shrinkToFit="1"/>
    </xf>
    <xf numFmtId="0" fontId="20" fillId="0" borderId="79" xfId="0" applyFont="1" applyFill="1" applyBorder="1" applyAlignment="1">
      <alignment horizontal="center" vertical="center" shrinkToFit="1"/>
    </xf>
    <xf numFmtId="0" fontId="20" fillId="0" borderId="54" xfId="0" applyFont="1" applyFill="1" applyBorder="1" applyAlignment="1">
      <alignment horizontal="center" vertical="center" shrinkToFit="1"/>
    </xf>
    <xf numFmtId="0" fontId="20" fillId="0" borderId="59" xfId="0" applyFont="1" applyFill="1" applyBorder="1" applyAlignment="1">
      <alignment horizontal="center" vertical="center" shrinkToFit="1"/>
    </xf>
    <xf numFmtId="0" fontId="20" fillId="0" borderId="1" xfId="0" applyFont="1" applyFill="1" applyBorder="1" applyAlignment="1">
      <alignment horizontal="center" vertical="center"/>
    </xf>
    <xf numFmtId="0" fontId="20" fillId="0" borderId="81" xfId="0" applyFont="1" applyFill="1" applyBorder="1" applyAlignment="1">
      <alignment horizontal="center" vertical="center"/>
    </xf>
    <xf numFmtId="0" fontId="62" fillId="22" borderId="26" xfId="0" applyFont="1" applyFill="1" applyBorder="1" applyAlignment="1">
      <alignment horizontal="center" vertical="center"/>
    </xf>
    <xf numFmtId="0" fontId="62" fillId="22" borderId="80" xfId="0" applyFont="1" applyFill="1" applyBorder="1" applyAlignment="1">
      <alignment horizontal="center" vertical="center"/>
    </xf>
    <xf numFmtId="0" fontId="62" fillId="22" borderId="49" xfId="0" applyFont="1" applyFill="1" applyBorder="1" applyAlignment="1">
      <alignment horizontal="center" vertical="center"/>
    </xf>
    <xf numFmtId="0" fontId="14" fillId="0" borderId="0" xfId="0" applyFont="1" applyAlignment="1">
      <alignment horizontal="left" shrinkToFit="1"/>
    </xf>
    <xf numFmtId="167" fontId="13" fillId="0" borderId="0" xfId="0" applyNumberFormat="1" applyFont="1" applyAlignment="1">
      <alignment horizontal="left" shrinkToFit="1"/>
    </xf>
    <xf numFmtId="0" fontId="12" fillId="0" borderId="0" xfId="0" applyFont="1" applyAlignment="1">
      <alignment horizontal="center"/>
    </xf>
    <xf numFmtId="0" fontId="8" fillId="0" borderId="36" xfId="0" applyFont="1" applyBorder="1" applyAlignment="1">
      <alignment horizontal="center"/>
    </xf>
    <xf numFmtId="0" fontId="56" fillId="22" borderId="26" xfId="0" applyFont="1" applyFill="1" applyBorder="1" applyAlignment="1">
      <alignment horizontal="center" vertical="center"/>
    </xf>
    <xf numFmtId="168" fontId="10" fillId="5" borderId="3" xfId="0" applyNumberFormat="1" applyFont="1" applyFill="1" applyBorder="1" applyAlignment="1">
      <alignment horizontal="center" shrinkToFit="1"/>
    </xf>
    <xf numFmtId="168" fontId="10" fillId="5" borderId="85" xfId="0" applyNumberFormat="1" applyFont="1" applyFill="1" applyBorder="1" applyAlignment="1">
      <alignment horizontal="center" shrinkToFit="1"/>
    </xf>
    <xf numFmtId="168" fontId="10" fillId="5" borderId="36" xfId="0" applyNumberFormat="1" applyFont="1" applyFill="1" applyBorder="1" applyAlignment="1">
      <alignment horizontal="center" shrinkToFit="1"/>
    </xf>
    <xf numFmtId="0" fontId="62" fillId="6" borderId="49" xfId="0" applyFont="1" applyFill="1" applyBorder="1" applyAlignment="1">
      <alignment horizontal="center" vertical="center"/>
    </xf>
    <xf numFmtId="168" fontId="10" fillId="5" borderId="87" xfId="0" applyNumberFormat="1" applyFont="1" applyFill="1" applyBorder="1" applyAlignment="1">
      <alignment horizontal="center" shrinkToFit="1"/>
    </xf>
    <xf numFmtId="168" fontId="10" fillId="5" borderId="25" xfId="0" applyNumberFormat="1" applyFont="1" applyFill="1" applyBorder="1" applyAlignment="1">
      <alignment horizontal="center" shrinkToFit="1"/>
    </xf>
    <xf numFmtId="0" fontId="20" fillId="0" borderId="1"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165" fontId="11" fillId="5" borderId="3" xfId="0" applyNumberFormat="1" applyFont="1" applyFill="1" applyBorder="1" applyAlignment="1">
      <alignment horizontal="center" vertical="center"/>
    </xf>
    <xf numFmtId="165" fontId="11" fillId="5" borderId="36" xfId="0" applyNumberFormat="1" applyFont="1" applyFill="1" applyBorder="1" applyAlignment="1">
      <alignment horizontal="center" vertical="center"/>
    </xf>
    <xf numFmtId="165" fontId="11" fillId="5" borderId="25" xfId="0" applyNumberFormat="1" applyFont="1" applyFill="1" applyBorder="1" applyAlignment="1">
      <alignment horizontal="center" vertical="center"/>
    </xf>
    <xf numFmtId="168" fontId="10" fillId="4" borderId="59" xfId="0" applyNumberFormat="1" applyFont="1" applyFill="1" applyBorder="1" applyAlignment="1">
      <alignment horizontal="center" shrinkToFit="1"/>
    </xf>
    <xf numFmtId="168" fontId="10" fillId="4" borderId="54" xfId="0" applyNumberFormat="1" applyFont="1" applyFill="1" applyBorder="1" applyAlignment="1">
      <alignment horizontal="center" shrinkToFit="1"/>
    </xf>
    <xf numFmtId="168" fontId="10" fillId="15" borderId="59" xfId="0" applyNumberFormat="1" applyFont="1" applyFill="1" applyBorder="1" applyAlignment="1">
      <alignment horizontal="center" shrinkToFit="1"/>
    </xf>
    <xf numFmtId="168" fontId="10" fillId="15" borderId="54" xfId="0" applyNumberFormat="1" applyFont="1" applyFill="1" applyBorder="1" applyAlignment="1">
      <alignment horizontal="center" shrinkToFit="1"/>
    </xf>
    <xf numFmtId="168" fontId="10" fillId="15" borderId="44" xfId="0" applyNumberFormat="1" applyFont="1" applyFill="1" applyBorder="1" applyAlignment="1">
      <alignment horizontal="center" shrinkToFit="1"/>
    </xf>
    <xf numFmtId="165" fontId="50" fillId="5" borderId="2" xfId="0" applyNumberFormat="1" applyFont="1" applyFill="1" applyBorder="1" applyAlignment="1">
      <alignment horizontal="center"/>
    </xf>
    <xf numFmtId="165" fontId="50" fillId="5" borderId="0" xfId="0" applyNumberFormat="1" applyFont="1" applyFill="1" applyBorder="1" applyAlignment="1">
      <alignment horizontal="center"/>
    </xf>
    <xf numFmtId="165" fontId="50" fillId="5" borderId="13" xfId="0" applyNumberFormat="1" applyFont="1" applyFill="1" applyBorder="1" applyAlignment="1">
      <alignment horizontal="center"/>
    </xf>
    <xf numFmtId="165" fontId="11" fillId="5" borderId="2" xfId="0" applyNumberFormat="1" applyFont="1" applyFill="1" applyBorder="1" applyAlignment="1">
      <alignment horizontal="center"/>
    </xf>
    <xf numFmtId="165" fontId="11" fillId="5" borderId="0" xfId="0" applyNumberFormat="1" applyFont="1" applyFill="1" applyBorder="1" applyAlignment="1">
      <alignment horizontal="center"/>
    </xf>
    <xf numFmtId="165" fontId="11" fillId="5" borderId="13" xfId="0" applyNumberFormat="1" applyFont="1" applyFill="1" applyBorder="1" applyAlignment="1">
      <alignment horizontal="center"/>
    </xf>
    <xf numFmtId="0" fontId="10" fillId="4" borderId="0" xfId="0" applyFont="1" applyFill="1" applyBorder="1" applyAlignment="1">
      <alignment horizontal="center" shrinkToFit="1"/>
    </xf>
    <xf numFmtId="0" fontId="10" fillId="4" borderId="13" xfId="0" applyFont="1" applyFill="1" applyBorder="1" applyAlignment="1">
      <alignment horizontal="center" shrinkToFit="1"/>
    </xf>
    <xf numFmtId="7" fontId="11" fillId="5" borderId="36" xfId="0" applyNumberFormat="1" applyFont="1" applyFill="1" applyBorder="1" applyAlignment="1">
      <alignment horizontal="center"/>
    </xf>
    <xf numFmtId="165" fontId="11" fillId="5" borderId="2" xfId="0" applyNumberFormat="1" applyFont="1" applyFill="1" applyBorder="1" applyAlignment="1">
      <alignment horizontal="center" vertical="center"/>
    </xf>
    <xf numFmtId="165" fontId="11" fillId="5" borderId="0" xfId="0" applyNumberFormat="1" applyFont="1" applyFill="1" applyBorder="1" applyAlignment="1">
      <alignment horizontal="center" vertical="center"/>
    </xf>
    <xf numFmtId="165" fontId="11" fillId="5" borderId="13" xfId="0" applyNumberFormat="1" applyFont="1" applyFill="1" applyBorder="1" applyAlignment="1">
      <alignment horizontal="center" vertical="center"/>
    </xf>
    <xf numFmtId="7" fontId="11" fillId="5" borderId="45" xfId="0" applyNumberFormat="1" applyFont="1" applyFill="1" applyBorder="1" applyAlignment="1">
      <alignment horizontal="center" shrinkToFit="1"/>
    </xf>
    <xf numFmtId="7" fontId="11" fillId="5" borderId="83" xfId="0" applyNumberFormat="1" applyFont="1" applyFill="1" applyBorder="1" applyAlignment="1">
      <alignment horizontal="center" shrinkToFit="1"/>
    </xf>
    <xf numFmtId="7" fontId="11" fillId="5" borderId="84" xfId="0" applyNumberFormat="1" applyFont="1" applyFill="1" applyBorder="1" applyAlignment="1">
      <alignment horizontal="center" shrinkToFit="1"/>
    </xf>
    <xf numFmtId="7" fontId="11" fillId="5" borderId="89" xfId="0" applyNumberFormat="1" applyFont="1" applyFill="1" applyBorder="1" applyAlignment="1">
      <alignment horizontal="center" shrinkToFit="1"/>
    </xf>
    <xf numFmtId="7" fontId="11" fillId="5" borderId="82" xfId="0" applyNumberFormat="1" applyFont="1" applyFill="1" applyBorder="1" applyAlignment="1">
      <alignment horizontal="center" shrinkToFit="1"/>
    </xf>
    <xf numFmtId="7" fontId="11" fillId="5" borderId="7" xfId="1" applyNumberFormat="1" applyFont="1" applyFill="1" applyBorder="1" applyAlignment="1">
      <alignment horizontal="center" shrinkToFit="1"/>
    </xf>
    <xf numFmtId="7" fontId="11" fillId="5" borderId="28" xfId="1" applyNumberFormat="1" applyFont="1" applyFill="1" applyBorder="1" applyAlignment="1">
      <alignment horizontal="center" shrinkToFit="1"/>
    </xf>
    <xf numFmtId="7" fontId="11" fillId="5" borderId="37" xfId="1" applyNumberFormat="1" applyFont="1" applyFill="1" applyBorder="1" applyAlignment="1">
      <alignment horizontal="center" shrinkToFit="1"/>
    </xf>
    <xf numFmtId="7" fontId="11" fillId="5" borderId="51" xfId="1" applyNumberFormat="1" applyFont="1" applyFill="1" applyBorder="1" applyAlignment="1">
      <alignment horizontal="center" shrinkToFit="1"/>
    </xf>
    <xf numFmtId="7" fontId="11" fillId="5" borderId="17" xfId="1" applyNumberFormat="1" applyFont="1" applyFill="1" applyBorder="1" applyAlignment="1">
      <alignment horizontal="center" shrinkToFit="1"/>
    </xf>
    <xf numFmtId="6" fontId="10" fillId="5" borderId="83" xfId="0" applyNumberFormat="1" applyFont="1" applyFill="1" applyBorder="1" applyAlignment="1">
      <alignment horizontal="center" shrinkToFit="1"/>
    </xf>
    <xf numFmtId="6" fontId="10" fillId="5" borderId="89" xfId="0" applyNumberFormat="1" applyFont="1" applyFill="1" applyBorder="1" applyAlignment="1">
      <alignment horizontal="center" shrinkToFit="1"/>
    </xf>
    <xf numFmtId="0" fontId="10" fillId="5" borderId="82" xfId="0" applyFont="1" applyFill="1" applyBorder="1" applyAlignment="1">
      <alignment horizontal="center" shrinkToFit="1"/>
    </xf>
    <xf numFmtId="6" fontId="10" fillId="0" borderId="48" xfId="0" applyNumberFormat="1" applyFont="1" applyBorder="1" applyAlignment="1">
      <alignment horizontal="center" shrinkToFit="1"/>
    </xf>
    <xf numFmtId="0" fontId="10" fillId="0" borderId="41" xfId="0" applyFont="1" applyBorder="1" applyAlignment="1">
      <alignment horizontal="center" shrinkToFit="1"/>
    </xf>
    <xf numFmtId="168" fontId="10" fillId="0" borderId="48" xfId="0" applyNumberFormat="1" applyFont="1" applyFill="1" applyBorder="1" applyAlignment="1">
      <alignment horizontal="center" shrinkToFit="1"/>
    </xf>
    <xf numFmtId="168" fontId="10" fillId="0" borderId="41" xfId="0" applyNumberFormat="1" applyFont="1" applyFill="1" applyBorder="1" applyAlignment="1">
      <alignment horizontal="center" shrinkToFit="1"/>
    </xf>
    <xf numFmtId="168" fontId="10" fillId="0" borderId="0" xfId="0" applyNumberFormat="1" applyFont="1" applyFill="1" applyBorder="1" applyAlignment="1">
      <alignment horizontal="center" shrinkToFit="1"/>
    </xf>
    <xf numFmtId="168" fontId="10" fillId="0" borderId="13" xfId="0" applyNumberFormat="1" applyFont="1" applyFill="1" applyBorder="1" applyAlignment="1">
      <alignment horizontal="center" shrinkToFit="1"/>
    </xf>
    <xf numFmtId="9" fontId="10" fillId="0" borderId="48" xfId="0" applyNumberFormat="1" applyFont="1" applyFill="1" applyBorder="1" applyAlignment="1">
      <alignment horizontal="center" shrinkToFit="1"/>
    </xf>
    <xf numFmtId="0" fontId="10" fillId="0" borderId="41" xfId="0" applyFont="1" applyFill="1" applyBorder="1" applyAlignment="1">
      <alignment horizontal="center" shrinkToFit="1"/>
    </xf>
    <xf numFmtId="9" fontId="10" fillId="0" borderId="0" xfId="0" applyNumberFormat="1" applyFont="1" applyFill="1" applyBorder="1" applyAlignment="1">
      <alignment horizontal="center" shrinkToFit="1"/>
    </xf>
    <xf numFmtId="0" fontId="10" fillId="0" borderId="13" xfId="0" applyFont="1" applyFill="1" applyBorder="1" applyAlignment="1">
      <alignment horizontal="center" shrinkToFit="1"/>
    </xf>
    <xf numFmtId="168" fontId="10" fillId="0" borderId="36" xfId="0" applyNumberFormat="1" applyFont="1" applyFill="1" applyBorder="1" applyAlignment="1">
      <alignment horizontal="center" shrinkToFit="1"/>
    </xf>
    <xf numFmtId="168" fontId="10" fillId="0" borderId="25" xfId="0" applyNumberFormat="1" applyFont="1" applyFill="1" applyBorder="1" applyAlignment="1">
      <alignment horizontal="center" shrinkToFit="1"/>
    </xf>
    <xf numFmtId="0" fontId="20" fillId="0" borderId="55" xfId="0" applyFont="1" applyBorder="1" applyAlignment="1">
      <alignment horizontal="center" vertical="center" shrinkToFit="1"/>
    </xf>
    <xf numFmtId="0" fontId="20" fillId="0" borderId="81" xfId="0" applyFont="1" applyBorder="1" applyAlignment="1">
      <alignment horizontal="center" vertical="center" shrinkToFit="1"/>
    </xf>
    <xf numFmtId="0" fontId="20" fillId="0" borderId="55" xfId="0" applyFont="1" applyFill="1" applyBorder="1" applyAlignment="1">
      <alignment horizontal="center" vertical="center" shrinkToFit="1"/>
    </xf>
    <xf numFmtId="0" fontId="20" fillId="0" borderId="8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8" fillId="0" borderId="0" xfId="0" applyFont="1" applyBorder="1" applyAlignment="1">
      <alignment horizontal="center"/>
    </xf>
    <xf numFmtId="0" fontId="56" fillId="22" borderId="3" xfId="0" applyFont="1" applyFill="1" applyBorder="1" applyAlignment="1">
      <alignment horizontal="center" vertical="center"/>
    </xf>
    <xf numFmtId="0" fontId="56" fillId="22" borderId="36" xfId="0" applyFont="1" applyFill="1" applyBorder="1" applyAlignment="1">
      <alignment horizontal="center" vertical="center"/>
    </xf>
    <xf numFmtId="0" fontId="56" fillId="22" borderId="25" xfId="0" applyFont="1" applyFill="1" applyBorder="1" applyAlignment="1">
      <alignment horizontal="center" vertical="center"/>
    </xf>
    <xf numFmtId="168" fontId="10" fillId="0" borderId="36" xfId="0" applyNumberFormat="1" applyFont="1" applyFill="1" applyBorder="1" applyAlignment="1">
      <alignment horizontal="center" vertical="center" shrinkToFit="1"/>
    </xf>
    <xf numFmtId="168" fontId="10" fillId="0" borderId="85" xfId="0" applyNumberFormat="1" applyFont="1" applyFill="1" applyBorder="1" applyAlignment="1">
      <alignment horizontal="center" vertical="center" shrinkToFit="1"/>
    </xf>
    <xf numFmtId="0" fontId="10" fillId="15" borderId="0" xfId="0" applyFont="1" applyFill="1" applyBorder="1" applyAlignment="1">
      <alignment horizontal="center" vertical="center" shrinkToFit="1"/>
    </xf>
    <xf numFmtId="0" fontId="10" fillId="15" borderId="22" xfId="0" applyFont="1" applyFill="1" applyBorder="1" applyAlignment="1">
      <alignment horizontal="center" vertical="center" shrinkToFit="1"/>
    </xf>
    <xf numFmtId="168" fontId="10" fillId="0" borderId="5" xfId="0" applyNumberFormat="1" applyFont="1" applyFill="1" applyBorder="1" applyAlignment="1">
      <alignment horizontal="center" vertical="center" shrinkToFit="1"/>
    </xf>
    <xf numFmtId="168" fontId="10" fillId="0" borderId="30" xfId="0" applyNumberFormat="1" applyFont="1" applyFill="1" applyBorder="1" applyAlignment="1">
      <alignment horizontal="center" vertical="center" shrinkToFit="1"/>
    </xf>
    <xf numFmtId="168" fontId="10" fillId="0" borderId="9" xfId="0" applyNumberFormat="1"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9" fontId="10" fillId="0" borderId="5" xfId="0" applyNumberFormat="1" applyFont="1" applyFill="1" applyBorder="1" applyAlignment="1">
      <alignment horizontal="center" vertical="center" shrinkToFit="1"/>
    </xf>
    <xf numFmtId="9" fontId="10" fillId="0" borderId="30" xfId="0" applyNumberFormat="1" applyFont="1" applyFill="1" applyBorder="1" applyAlignment="1">
      <alignment horizontal="center" vertical="center" shrinkToFit="1"/>
    </xf>
    <xf numFmtId="9" fontId="10" fillId="0" borderId="9" xfId="0" applyNumberFormat="1" applyFont="1" applyFill="1" applyBorder="1" applyAlignment="1">
      <alignment horizontal="center" vertical="center" shrinkToFit="1"/>
    </xf>
    <xf numFmtId="9" fontId="10" fillId="0" borderId="0" xfId="0" applyNumberFormat="1" applyFont="1" applyFill="1" applyBorder="1" applyAlignment="1">
      <alignment horizontal="center" vertical="center" shrinkToFit="1"/>
    </xf>
    <xf numFmtId="9" fontId="10" fillId="0" borderId="22" xfId="0" applyNumberFormat="1" applyFont="1" applyFill="1" applyBorder="1" applyAlignment="1">
      <alignment horizontal="center" vertical="center" shrinkToFit="1"/>
    </xf>
    <xf numFmtId="168" fontId="10" fillId="0" borderId="0" xfId="0" applyNumberFormat="1" applyFont="1" applyFill="1" applyBorder="1" applyAlignment="1">
      <alignment horizontal="center" vertical="center" shrinkToFit="1"/>
    </xf>
    <xf numFmtId="168" fontId="10" fillId="0" borderId="22" xfId="0" applyNumberFormat="1" applyFont="1" applyFill="1" applyBorder="1" applyAlignment="1">
      <alignment horizontal="center" vertical="center" shrinkToFit="1"/>
    </xf>
    <xf numFmtId="0" fontId="10" fillId="15" borderId="79" xfId="0" applyFont="1" applyFill="1" applyBorder="1" applyAlignment="1">
      <alignment horizontal="center" vertical="center" shrinkToFit="1"/>
    </xf>
    <xf numFmtId="0" fontId="10" fillId="15" borderId="58" xfId="0" applyFont="1" applyFill="1" applyBorder="1" applyAlignment="1">
      <alignment horizontal="center" vertical="center" shrinkToFit="1"/>
    </xf>
    <xf numFmtId="168" fontId="10" fillId="15" borderId="79" xfId="0" applyNumberFormat="1" applyFont="1" applyFill="1" applyBorder="1" applyAlignment="1">
      <alignment horizontal="center" shrinkToFit="1"/>
    </xf>
    <xf numFmtId="168" fontId="10" fillId="15" borderId="58" xfId="0" applyNumberFormat="1" applyFont="1" applyFill="1" applyBorder="1" applyAlignment="1">
      <alignment horizontal="center" shrinkToFit="1"/>
    </xf>
    <xf numFmtId="168" fontId="10" fillId="4" borderId="79" xfId="0" applyNumberFormat="1" applyFont="1" applyFill="1" applyBorder="1" applyAlignment="1">
      <alignment horizontal="center" shrinkToFit="1"/>
    </xf>
    <xf numFmtId="0" fontId="62" fillId="6" borderId="79" xfId="0" applyFont="1" applyFill="1" applyBorder="1" applyAlignment="1">
      <alignment horizontal="center" vertical="center"/>
    </xf>
    <xf numFmtId="0" fontId="20" fillId="0" borderId="30"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48"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10" fillId="15" borderId="53" xfId="0" applyFont="1" applyFill="1" applyBorder="1" applyAlignment="1">
      <alignment horizontal="center" shrinkToFit="1"/>
    </xf>
    <xf numFmtId="0" fontId="10" fillId="15" borderId="50" xfId="0" applyFont="1" applyFill="1" applyBorder="1" applyAlignment="1">
      <alignment horizontal="center" shrinkToFit="1"/>
    </xf>
    <xf numFmtId="168" fontId="10" fillId="4" borderId="58" xfId="0" applyNumberFormat="1" applyFont="1" applyFill="1" applyBorder="1" applyAlignment="1">
      <alignment horizontal="center" shrinkToFit="1"/>
    </xf>
    <xf numFmtId="168" fontId="10" fillId="4" borderId="42" xfId="0" applyNumberFormat="1" applyFont="1" applyFill="1" applyBorder="1" applyAlignment="1">
      <alignment horizontal="center" shrinkToFit="1"/>
    </xf>
    <xf numFmtId="0" fontId="20" fillId="5" borderId="55" xfId="0" applyFont="1" applyFill="1" applyBorder="1" applyAlignment="1">
      <alignment horizontal="center" vertical="center" shrinkToFit="1"/>
    </xf>
    <xf numFmtId="0" fontId="20" fillId="5" borderId="81" xfId="0" applyFont="1" applyFill="1" applyBorder="1" applyAlignment="1">
      <alignment horizontal="center" vertical="center" shrinkToFit="1"/>
    </xf>
    <xf numFmtId="0" fontId="10" fillId="15" borderId="0" xfId="0" applyFont="1" applyFill="1" applyBorder="1" applyAlignment="1">
      <alignment horizontal="center" shrinkToFit="1"/>
    </xf>
    <xf numFmtId="0" fontId="10" fillId="15" borderId="13" xfId="0" applyFont="1" applyFill="1" applyBorder="1" applyAlignment="1">
      <alignment horizontal="center" shrinkToFit="1"/>
    </xf>
    <xf numFmtId="7" fontId="11" fillId="5" borderId="61" xfId="0" applyNumberFormat="1" applyFont="1" applyFill="1" applyBorder="1" applyAlignment="1">
      <alignment horizontal="center" shrinkToFit="1"/>
    </xf>
    <xf numFmtId="7" fontId="11" fillId="5" borderId="50" xfId="0" applyNumberFormat="1" applyFont="1" applyFill="1" applyBorder="1" applyAlignment="1">
      <alignment horizontal="center" shrinkToFit="1"/>
    </xf>
    <xf numFmtId="7" fontId="11" fillId="5" borderId="52" xfId="0" applyNumberFormat="1" applyFont="1" applyFill="1" applyBorder="1" applyAlignment="1">
      <alignment horizontal="center" shrinkToFit="1"/>
    </xf>
    <xf numFmtId="165" fontId="0" fillId="5" borderId="3" xfId="0" applyNumberFormat="1" applyFill="1" applyBorder="1" applyAlignment="1">
      <alignment horizontal="center"/>
    </xf>
    <xf numFmtId="165" fontId="0" fillId="5" borderId="36" xfId="0" applyNumberFormat="1" applyFill="1" applyBorder="1" applyAlignment="1">
      <alignment horizontal="center"/>
    </xf>
    <xf numFmtId="165" fontId="0" fillId="5" borderId="25" xfId="0" applyNumberFormat="1" applyFill="1" applyBorder="1" applyAlignment="1">
      <alignment horizontal="center"/>
    </xf>
    <xf numFmtId="6" fontId="10" fillId="5" borderId="36" xfId="0" applyNumberFormat="1" applyFont="1" applyFill="1" applyBorder="1" applyAlignment="1">
      <alignment horizontal="center" shrinkToFit="1"/>
    </xf>
    <xf numFmtId="0" fontId="10" fillId="5" borderId="25" xfId="0" applyFont="1" applyFill="1" applyBorder="1" applyAlignment="1">
      <alignment horizontal="center" shrinkToFit="1"/>
    </xf>
    <xf numFmtId="0" fontId="10" fillId="0" borderId="30" xfId="0" applyFont="1" applyBorder="1" applyAlignment="1">
      <alignment horizontal="center" shrinkToFit="1"/>
    </xf>
    <xf numFmtId="6" fontId="10" fillId="0" borderId="9" xfId="0" applyNumberFormat="1" applyFont="1" applyBorder="1" applyAlignment="1">
      <alignment horizontal="center" shrinkToFit="1"/>
    </xf>
    <xf numFmtId="6" fontId="10" fillId="5" borderId="48" xfId="0" applyNumberFormat="1" applyFont="1" applyFill="1" applyBorder="1" applyAlignment="1">
      <alignment horizontal="center" shrinkToFit="1"/>
    </xf>
    <xf numFmtId="0" fontId="10" fillId="5" borderId="41" xfId="0" applyFont="1" applyFill="1" applyBorder="1" applyAlignment="1">
      <alignment horizontal="center" shrinkToFit="1"/>
    </xf>
    <xf numFmtId="6" fontId="10" fillId="5" borderId="3" xfId="0" applyNumberFormat="1" applyFont="1" applyFill="1" applyBorder="1" applyAlignment="1">
      <alignment horizontal="center" shrinkToFit="1"/>
    </xf>
    <xf numFmtId="0" fontId="10" fillId="5" borderId="85" xfId="0" applyFont="1" applyFill="1" applyBorder="1" applyAlignment="1">
      <alignment horizontal="center" shrinkToFit="1"/>
    </xf>
    <xf numFmtId="168" fontId="10" fillId="0" borderId="9" xfId="0" applyNumberFormat="1" applyFont="1" applyFill="1" applyBorder="1" applyAlignment="1">
      <alignment horizontal="center" shrinkToFit="1"/>
    </xf>
    <xf numFmtId="6" fontId="10" fillId="5" borderId="9" xfId="0" applyNumberFormat="1" applyFont="1" applyFill="1" applyBorder="1" applyAlignment="1">
      <alignment horizontal="center" shrinkToFit="1"/>
    </xf>
    <xf numFmtId="9" fontId="10" fillId="0" borderId="9" xfId="0" applyNumberFormat="1" applyFont="1" applyFill="1" applyBorder="1" applyAlignment="1">
      <alignment horizontal="center" shrinkToFit="1"/>
    </xf>
    <xf numFmtId="0" fontId="20" fillId="0" borderId="55" xfId="0" applyFont="1" applyFill="1" applyBorder="1" applyAlignment="1">
      <alignment horizontal="center" shrinkToFit="1"/>
    </xf>
    <xf numFmtId="0" fontId="20" fillId="0" borderId="81" xfId="0" applyFont="1" applyFill="1" applyBorder="1" applyAlignment="1">
      <alignment horizontal="center" shrinkToFit="1"/>
    </xf>
    <xf numFmtId="6" fontId="10" fillId="5" borderId="44" xfId="0" applyNumberFormat="1" applyFont="1" applyFill="1" applyBorder="1" applyAlignment="1">
      <alignment horizontal="center" shrinkToFit="1"/>
    </xf>
    <xf numFmtId="0" fontId="10" fillId="5" borderId="13" xfId="0" applyFont="1" applyFill="1" applyBorder="1" applyAlignment="1">
      <alignment horizontal="center" shrinkToFit="1"/>
    </xf>
    <xf numFmtId="6" fontId="10" fillId="5" borderId="2" xfId="0" applyNumberFormat="1" applyFont="1" applyFill="1" applyBorder="1" applyAlignment="1">
      <alignment horizontal="center" shrinkToFit="1"/>
    </xf>
    <xf numFmtId="0" fontId="10" fillId="5" borderId="22" xfId="0" applyFont="1" applyFill="1" applyBorder="1" applyAlignment="1">
      <alignment horizontal="center" shrinkToFit="1"/>
    </xf>
    <xf numFmtId="6" fontId="10" fillId="5" borderId="0" xfId="0" applyNumberFormat="1" applyFont="1" applyFill="1" applyBorder="1" applyAlignment="1">
      <alignment horizontal="center" shrinkToFit="1"/>
    </xf>
    <xf numFmtId="165" fontId="8" fillId="9" borderId="7" xfId="0" applyNumberFormat="1" applyFont="1" applyFill="1" applyBorder="1" applyAlignment="1">
      <alignment horizontal="right"/>
    </xf>
    <xf numFmtId="165" fontId="8" fillId="9" borderId="17" xfId="0" applyNumberFormat="1" applyFont="1" applyFill="1" applyBorder="1" applyAlignment="1">
      <alignment horizontal="right"/>
    </xf>
    <xf numFmtId="165" fontId="8" fillId="0" borderId="4" xfId="0" applyNumberFormat="1" applyFont="1" applyBorder="1" applyAlignment="1">
      <alignment horizontal="right"/>
    </xf>
    <xf numFmtId="165" fontId="8" fillId="0" borderId="52" xfId="0" applyNumberFormat="1" applyFont="1" applyBorder="1" applyAlignment="1">
      <alignment horizontal="right"/>
    </xf>
    <xf numFmtId="165" fontId="8" fillId="9" borderId="5" xfId="0" applyNumberFormat="1" applyFont="1" applyFill="1" applyBorder="1" applyAlignment="1">
      <alignment horizontal="right"/>
    </xf>
    <xf numFmtId="165" fontId="8" fillId="9" borderId="41" xfId="0" applyNumberFormat="1" applyFont="1" applyFill="1" applyBorder="1" applyAlignment="1">
      <alignment horizontal="right"/>
    </xf>
    <xf numFmtId="165" fontId="8" fillId="9" borderId="7" xfId="0" applyNumberFormat="1" applyFont="1" applyFill="1" applyBorder="1" applyAlignment="1" applyProtection="1">
      <alignment horizontal="right"/>
    </xf>
    <xf numFmtId="165" fontId="8" fillId="9" borderId="17" xfId="0" applyNumberFormat="1" applyFont="1" applyFill="1" applyBorder="1" applyAlignment="1" applyProtection="1">
      <alignment horizontal="right"/>
    </xf>
    <xf numFmtId="165" fontId="8" fillId="5" borderId="7" xfId="0" applyNumberFormat="1" applyFont="1" applyFill="1" applyBorder="1" applyAlignment="1" applyProtection="1">
      <alignment horizontal="right"/>
    </xf>
    <xf numFmtId="165" fontId="8" fillId="5" borderId="17" xfId="0" applyNumberFormat="1" applyFont="1" applyFill="1" applyBorder="1" applyAlignment="1" applyProtection="1">
      <alignment horizontal="right"/>
    </xf>
    <xf numFmtId="165" fontId="8" fillId="8" borderId="7" xfId="0" applyNumberFormat="1" applyFont="1" applyFill="1" applyBorder="1" applyAlignment="1">
      <alignment horizontal="right"/>
    </xf>
    <xf numFmtId="165" fontId="8" fillId="8" borderId="17" xfId="0" applyNumberFormat="1" applyFont="1" applyFill="1" applyBorder="1" applyAlignment="1">
      <alignment horizontal="right"/>
    </xf>
    <xf numFmtId="165" fontId="8" fillId="0" borderId="2" xfId="0" applyNumberFormat="1" applyFont="1" applyBorder="1" applyAlignment="1">
      <alignment horizontal="right"/>
    </xf>
    <xf numFmtId="165" fontId="8" fillId="0" borderId="13" xfId="0" applyNumberFormat="1" applyFont="1" applyBorder="1" applyAlignment="1">
      <alignment horizontal="right"/>
    </xf>
    <xf numFmtId="165" fontId="8" fillId="12" borderId="7" xfId="0" applyNumberFormat="1" applyFont="1" applyFill="1" applyBorder="1" applyAlignment="1">
      <alignment horizontal="right"/>
    </xf>
    <xf numFmtId="165" fontId="8" fillId="12" borderId="17" xfId="0" applyNumberFormat="1" applyFont="1" applyFill="1" applyBorder="1" applyAlignment="1">
      <alignment horizontal="right"/>
    </xf>
    <xf numFmtId="165" fontId="8" fillId="5" borderId="2" xfId="1" applyNumberFormat="1" applyFont="1" applyFill="1" applyBorder="1" applyAlignment="1" applyProtection="1">
      <alignment horizontal="right"/>
    </xf>
    <xf numFmtId="165" fontId="8" fillId="5" borderId="13" xfId="1" applyNumberFormat="1" applyFont="1" applyFill="1" applyBorder="1" applyAlignment="1" applyProtection="1">
      <alignment horizontal="right"/>
    </xf>
    <xf numFmtId="165" fontId="8" fillId="0" borderId="90" xfId="0" applyNumberFormat="1" applyFont="1" applyBorder="1" applyAlignment="1">
      <alignment horizontal="center"/>
    </xf>
    <xf numFmtId="0" fontId="8" fillId="0" borderId="91" xfId="0" applyFont="1" applyBorder="1" applyAlignment="1">
      <alignment horizontal="center"/>
    </xf>
    <xf numFmtId="44" fontId="8" fillId="5" borderId="45" xfId="0" applyNumberFormat="1" applyFont="1" applyFill="1" applyBorder="1" applyAlignment="1">
      <alignment horizontal="center"/>
    </xf>
    <xf numFmtId="44" fontId="8" fillId="5" borderId="82" xfId="0" applyNumberFormat="1" applyFont="1" applyFill="1" applyBorder="1" applyAlignment="1">
      <alignment horizontal="center"/>
    </xf>
    <xf numFmtId="10" fontId="8" fillId="5" borderId="6" xfId="0" applyNumberFormat="1" applyFont="1" applyFill="1" applyBorder="1" applyAlignment="1">
      <alignment horizontal="center"/>
    </xf>
    <xf numFmtId="10" fontId="8" fillId="5" borderId="15" xfId="0" applyNumberFormat="1" applyFont="1" applyFill="1" applyBorder="1" applyAlignment="1">
      <alignment horizontal="center"/>
    </xf>
    <xf numFmtId="0" fontId="8" fillId="0" borderId="1" xfId="0" applyFont="1" applyBorder="1" applyAlignment="1">
      <alignment horizontal="center"/>
    </xf>
    <xf numFmtId="0" fontId="8" fillId="0" borderId="81" xfId="0" applyFont="1" applyBorder="1" applyAlignment="1">
      <alignment horizontal="center"/>
    </xf>
    <xf numFmtId="165" fontId="8" fillId="9" borderId="45" xfId="0" applyNumberFormat="1" applyFont="1" applyFill="1" applyBorder="1" applyAlignment="1" applyProtection="1">
      <alignment horizontal="right"/>
    </xf>
    <xf numFmtId="165" fontId="8" fillId="9" borderId="82" xfId="0" applyNumberFormat="1" applyFont="1" applyFill="1" applyBorder="1" applyAlignment="1" applyProtection="1">
      <alignment horizontal="right"/>
    </xf>
    <xf numFmtId="165" fontId="8" fillId="0" borderId="7" xfId="0" applyNumberFormat="1" applyFont="1" applyBorder="1" applyAlignment="1">
      <alignment horizontal="right"/>
    </xf>
    <xf numFmtId="165" fontId="8" fillId="0" borderId="17" xfId="0" applyNumberFormat="1" applyFont="1" applyBorder="1" applyAlignment="1">
      <alignment horizontal="right"/>
    </xf>
    <xf numFmtId="165" fontId="8" fillId="8" borderId="5" xfId="0" applyNumberFormat="1" applyFont="1" applyFill="1" applyBorder="1" applyAlignment="1">
      <alignment horizontal="right"/>
    </xf>
    <xf numFmtId="165" fontId="8" fillId="8" borderId="41" xfId="0" applyNumberFormat="1" applyFont="1" applyFill="1" applyBorder="1" applyAlignment="1">
      <alignment horizontal="right"/>
    </xf>
    <xf numFmtId="165" fontId="8" fillId="12" borderId="5" xfId="0" applyNumberFormat="1" applyFont="1" applyFill="1" applyBorder="1" applyAlignment="1" applyProtection="1">
      <alignment horizontal="right"/>
    </xf>
    <xf numFmtId="165" fontId="8" fillId="12" borderId="41" xfId="0" applyNumberFormat="1" applyFont="1" applyFill="1" applyBorder="1" applyAlignment="1" applyProtection="1">
      <alignment horizontal="right"/>
    </xf>
    <xf numFmtId="165" fontId="8" fillId="5" borderId="7" xfId="0" applyNumberFormat="1" applyFont="1" applyFill="1" applyBorder="1" applyAlignment="1">
      <alignment horizontal="right"/>
    </xf>
    <xf numFmtId="165" fontId="8" fillId="5" borderId="17" xfId="0" applyNumberFormat="1" applyFont="1" applyFill="1" applyBorder="1" applyAlignment="1">
      <alignment horizontal="right"/>
    </xf>
    <xf numFmtId="165" fontId="8" fillId="9" borderId="7" xfId="0" applyNumberFormat="1" applyFont="1" applyFill="1" applyBorder="1" applyAlignment="1" applyProtection="1">
      <alignment horizontal="right"/>
      <protection locked="0"/>
    </xf>
    <xf numFmtId="165" fontId="8" fillId="9" borderId="17" xfId="0" applyNumberFormat="1" applyFont="1" applyFill="1" applyBorder="1" applyAlignment="1" applyProtection="1">
      <alignment horizontal="right"/>
      <protection locked="0"/>
    </xf>
    <xf numFmtId="165" fontId="8" fillId="5" borderId="2" xfId="0" applyNumberFormat="1" applyFont="1" applyFill="1" applyBorder="1" applyAlignment="1">
      <alignment horizontal="right"/>
    </xf>
    <xf numFmtId="165" fontId="8" fillId="5" borderId="13" xfId="0" applyNumberFormat="1" applyFont="1" applyFill="1" applyBorder="1" applyAlignment="1">
      <alignment horizontal="right"/>
    </xf>
    <xf numFmtId="165" fontId="8" fillId="5" borderId="4" xfId="0" applyNumberFormat="1" applyFont="1" applyFill="1" applyBorder="1" applyAlignment="1">
      <alignment horizontal="right"/>
    </xf>
    <xf numFmtId="165" fontId="8" fillId="5" borderId="52" xfId="0" applyNumberFormat="1" applyFont="1" applyFill="1" applyBorder="1" applyAlignment="1">
      <alignment horizontal="right"/>
    </xf>
    <xf numFmtId="0" fontId="8" fillId="5" borderId="4" xfId="0" applyFont="1" applyFill="1" applyBorder="1" applyAlignment="1" applyProtection="1">
      <alignment horizontal="center"/>
      <protection locked="0"/>
    </xf>
    <xf numFmtId="0" fontId="8" fillId="5" borderId="52" xfId="0" applyFont="1" applyFill="1" applyBorder="1" applyAlignment="1" applyProtection="1">
      <alignment horizontal="center"/>
      <protection locked="0"/>
    </xf>
    <xf numFmtId="165" fontId="8" fillId="5" borderId="2" xfId="0" applyNumberFormat="1" applyFont="1" applyFill="1" applyBorder="1" applyAlignment="1" applyProtection="1">
      <alignment horizontal="right"/>
    </xf>
    <xf numFmtId="165" fontId="8" fillId="5" borderId="13" xfId="0" applyNumberFormat="1" applyFont="1" applyFill="1" applyBorder="1" applyAlignment="1" applyProtection="1">
      <alignment horizontal="right"/>
    </xf>
    <xf numFmtId="165" fontId="8" fillId="5" borderId="2" xfId="1" applyNumberFormat="1" applyFont="1" applyFill="1" applyBorder="1" applyAlignment="1" applyProtection="1">
      <alignment horizontal="right"/>
      <protection locked="0"/>
    </xf>
    <xf numFmtId="165" fontId="8" fillId="5" borderId="13" xfId="1" applyNumberFormat="1" applyFont="1" applyFill="1" applyBorder="1" applyAlignment="1" applyProtection="1">
      <alignment horizontal="right"/>
      <protection locked="0"/>
    </xf>
    <xf numFmtId="165" fontId="8" fillId="5" borderId="5" xfId="1" applyNumberFormat="1" applyFont="1" applyFill="1" applyBorder="1" applyAlignment="1" applyProtection="1">
      <alignment horizontal="right"/>
      <protection locked="0"/>
    </xf>
    <xf numFmtId="165" fontId="8" fillId="5" borderId="41" xfId="1" applyNumberFormat="1" applyFont="1" applyFill="1" applyBorder="1" applyAlignment="1" applyProtection="1">
      <alignment horizontal="right"/>
      <protection locked="0"/>
    </xf>
    <xf numFmtId="165" fontId="8" fillId="0" borderId="5" xfId="0" applyNumberFormat="1" applyFont="1" applyBorder="1" applyAlignment="1">
      <alignment horizontal="right"/>
    </xf>
    <xf numFmtId="165" fontId="8" fillId="0" borderId="41" xfId="0" applyNumberFormat="1" applyFont="1" applyBorder="1" applyAlignment="1">
      <alignment horizontal="right"/>
    </xf>
    <xf numFmtId="165" fontId="8" fillId="5" borderId="5" xfId="1" applyNumberFormat="1" applyFont="1" applyFill="1" applyBorder="1" applyAlignment="1" applyProtection="1">
      <alignment horizontal="right"/>
    </xf>
    <xf numFmtId="165" fontId="8" fillId="5" borderId="41" xfId="1" applyNumberFormat="1" applyFont="1" applyFill="1" applyBorder="1" applyAlignment="1" applyProtection="1">
      <alignment horizontal="right"/>
    </xf>
    <xf numFmtId="165" fontId="8" fillId="9" borderId="45" xfId="0" applyNumberFormat="1" applyFont="1" applyFill="1" applyBorder="1" applyAlignment="1">
      <alignment horizontal="right"/>
    </xf>
    <xf numFmtId="165" fontId="8" fillId="9" borderId="82" xfId="0" applyNumberFormat="1" applyFont="1" applyFill="1" applyBorder="1" applyAlignment="1">
      <alignment horizontal="right"/>
    </xf>
    <xf numFmtId="165" fontId="8" fillId="5" borderId="7" xfId="1" applyNumberFormat="1" applyFont="1" applyFill="1" applyBorder="1" applyAlignment="1" applyProtection="1">
      <alignment horizontal="right"/>
      <protection locked="0"/>
    </xf>
    <xf numFmtId="165" fontId="8" fillId="5" borderId="17" xfId="1" applyNumberFormat="1" applyFont="1" applyFill="1" applyBorder="1" applyAlignment="1" applyProtection="1">
      <alignment horizontal="right"/>
      <protection locked="0"/>
    </xf>
    <xf numFmtId="0" fontId="0" fillId="5" borderId="7" xfId="0" applyFill="1" applyBorder="1" applyAlignment="1">
      <alignment horizontal="center"/>
    </xf>
    <xf numFmtId="0" fontId="0" fillId="5" borderId="17" xfId="0" applyFill="1" applyBorder="1" applyAlignment="1">
      <alignment horizontal="center"/>
    </xf>
    <xf numFmtId="165" fontId="8" fillId="5" borderId="5" xfId="0" applyNumberFormat="1" applyFont="1" applyFill="1" applyBorder="1" applyAlignment="1" applyProtection="1">
      <alignment horizontal="right"/>
    </xf>
    <xf numFmtId="165" fontId="8" fillId="5" borderId="41" xfId="0" applyNumberFormat="1" applyFont="1" applyFill="1" applyBorder="1" applyAlignment="1" applyProtection="1">
      <alignment horizontal="right"/>
    </xf>
    <xf numFmtId="0" fontId="0" fillId="5" borderId="4" xfId="0" applyFill="1" applyBorder="1" applyAlignment="1" applyProtection="1">
      <alignment horizontal="center"/>
      <protection locked="0"/>
    </xf>
    <xf numFmtId="0" fontId="0" fillId="5" borderId="52" xfId="0" applyFill="1" applyBorder="1" applyAlignment="1" applyProtection="1">
      <alignment horizontal="center"/>
      <protection locked="0"/>
    </xf>
    <xf numFmtId="0" fontId="8" fillId="0" borderId="0" xfId="0" applyFont="1" applyAlignment="1">
      <alignment horizontal="center"/>
    </xf>
    <xf numFmtId="0" fontId="8" fillId="5" borderId="0" xfId="0" applyFont="1" applyFill="1" applyAlignment="1" applyProtection="1">
      <alignment horizontal="center"/>
      <protection locked="0"/>
    </xf>
    <xf numFmtId="0" fontId="8" fillId="5" borderId="23" xfId="0" applyFont="1" applyFill="1" applyBorder="1" applyAlignment="1">
      <alignment horizontal="left" vertical="center"/>
    </xf>
    <xf numFmtId="0" fontId="8" fillId="5" borderId="34" xfId="0" applyFont="1" applyFill="1" applyBorder="1" applyAlignment="1">
      <alignment horizontal="left" vertical="center"/>
    </xf>
    <xf numFmtId="0" fontId="62" fillId="22" borderId="42" xfId="0" applyFont="1" applyFill="1" applyBorder="1" applyAlignment="1" applyProtection="1">
      <alignment horizontal="center" vertical="center"/>
      <protection locked="0"/>
    </xf>
    <xf numFmtId="0" fontId="62" fillId="22" borderId="54" xfId="0" applyFont="1" applyFill="1" applyBorder="1" applyAlignment="1" applyProtection="1">
      <alignment horizontal="center" vertical="center"/>
      <protection locked="0"/>
    </xf>
    <xf numFmtId="0" fontId="62" fillId="22" borderId="3" xfId="0" applyFont="1" applyFill="1" applyBorder="1" applyAlignment="1" applyProtection="1">
      <alignment horizontal="center" vertical="center"/>
      <protection locked="0"/>
    </xf>
    <xf numFmtId="0" fontId="62" fillId="22" borderId="25" xfId="0" applyFont="1" applyFill="1" applyBorder="1" applyAlignment="1" applyProtection="1">
      <alignment horizontal="center" vertical="center"/>
      <protection locked="0"/>
    </xf>
    <xf numFmtId="0" fontId="62" fillId="13" borderId="42" xfId="0" applyFont="1" applyFill="1" applyBorder="1" applyAlignment="1" applyProtection="1">
      <alignment horizontal="center" vertical="center"/>
      <protection locked="0"/>
    </xf>
    <xf numFmtId="0" fontId="62" fillId="13" borderId="54" xfId="0" applyFont="1" applyFill="1" applyBorder="1" applyAlignment="1" applyProtection="1">
      <alignment horizontal="center" vertical="center"/>
      <protection locked="0"/>
    </xf>
    <xf numFmtId="0" fontId="62" fillId="13" borderId="3" xfId="0" applyFont="1" applyFill="1" applyBorder="1" applyAlignment="1" applyProtection="1">
      <alignment horizontal="center" vertical="center"/>
      <protection locked="0"/>
    </xf>
    <xf numFmtId="0" fontId="62" fillId="13" borderId="25" xfId="0" applyFont="1" applyFill="1" applyBorder="1" applyAlignment="1" applyProtection="1">
      <alignment horizontal="center" vertical="center"/>
      <protection locked="0"/>
    </xf>
    <xf numFmtId="0" fontId="62" fillId="6" borderId="42" xfId="0" applyFont="1" applyFill="1" applyBorder="1" applyAlignment="1">
      <alignment horizontal="center" vertical="center"/>
    </xf>
    <xf numFmtId="0" fontId="62" fillId="6" borderId="54" xfId="0" applyFont="1" applyFill="1" applyBorder="1" applyAlignment="1">
      <alignment horizontal="center" vertical="center"/>
    </xf>
    <xf numFmtId="0" fontId="62" fillId="6" borderId="2" xfId="0" applyFont="1" applyFill="1" applyBorder="1" applyAlignment="1">
      <alignment horizontal="center" vertical="center"/>
    </xf>
    <xf numFmtId="0" fontId="62" fillId="6" borderId="13" xfId="0" applyFont="1" applyFill="1" applyBorder="1" applyAlignment="1">
      <alignment horizontal="center" vertical="center"/>
    </xf>
    <xf numFmtId="0" fontId="8" fillId="5" borderId="36" xfId="0" applyFont="1" applyFill="1" applyBorder="1" applyAlignment="1" applyProtection="1">
      <alignment horizontal="center"/>
    </xf>
    <xf numFmtId="165" fontId="8" fillId="0" borderId="0" xfId="0" applyNumberFormat="1" applyFont="1" applyBorder="1" applyAlignment="1">
      <alignment horizontal="right"/>
    </xf>
    <xf numFmtId="0" fontId="8" fillId="0" borderId="1" xfId="0" applyNumberFormat="1" applyFont="1" applyBorder="1" applyAlignment="1">
      <alignment horizontal="center"/>
    </xf>
    <xf numFmtId="0" fontId="8" fillId="0" borderId="81" xfId="0" applyNumberFormat="1" applyFont="1" applyBorder="1" applyAlignment="1">
      <alignment horizontal="center"/>
    </xf>
    <xf numFmtId="165" fontId="8" fillId="0" borderId="45" xfId="0" applyNumberFormat="1" applyFont="1" applyBorder="1" applyAlignment="1">
      <alignment horizontal="center"/>
    </xf>
    <xf numFmtId="165" fontId="8" fillId="0" borderId="82" xfId="0" applyNumberFormat="1" applyFont="1" applyBorder="1" applyAlignment="1">
      <alignment horizontal="center"/>
    </xf>
    <xf numFmtId="165" fontId="8" fillId="8" borderId="8" xfId="0" applyNumberFormat="1" applyFont="1" applyFill="1" applyBorder="1" applyAlignment="1">
      <alignment horizontal="center"/>
    </xf>
    <xf numFmtId="0" fontId="8" fillId="8" borderId="16" xfId="0" applyFont="1" applyFill="1" applyBorder="1" applyAlignment="1">
      <alignment horizontal="center"/>
    </xf>
    <xf numFmtId="165" fontId="8" fillId="0" borderId="8" xfId="0" applyNumberFormat="1" applyFont="1" applyBorder="1" applyAlignment="1">
      <alignment horizontal="center"/>
    </xf>
    <xf numFmtId="0" fontId="8" fillId="0" borderId="16" xfId="0" applyFont="1" applyBorder="1" applyAlignment="1">
      <alignment horizontal="center"/>
    </xf>
    <xf numFmtId="0" fontId="0" fillId="12" borderId="7" xfId="0" applyFill="1" applyBorder="1" applyAlignment="1">
      <alignment horizontal="center"/>
    </xf>
    <xf numFmtId="0" fontId="0" fillId="12" borderId="17" xfId="0" applyFill="1" applyBorder="1" applyAlignment="1">
      <alignment horizontal="center"/>
    </xf>
    <xf numFmtId="165" fontId="8" fillId="9" borderId="5" xfId="0" applyNumberFormat="1" applyFont="1" applyFill="1" applyBorder="1" applyAlignment="1">
      <alignment horizontal="center"/>
    </xf>
    <xf numFmtId="165" fontId="8" fillId="9" borderId="41" xfId="0" applyNumberFormat="1" applyFont="1" applyFill="1" applyBorder="1" applyAlignment="1">
      <alignment horizontal="center"/>
    </xf>
    <xf numFmtId="0" fontId="8" fillId="5" borderId="7" xfId="0" applyNumberFormat="1" applyFont="1" applyFill="1" applyBorder="1" applyAlignment="1" applyProtection="1">
      <alignment horizontal="right"/>
    </xf>
    <xf numFmtId="0" fontId="0" fillId="12" borderId="8" xfId="0" applyFill="1" applyBorder="1" applyAlignment="1">
      <alignment horizontal="center"/>
    </xf>
    <xf numFmtId="0" fontId="0" fillId="12" borderId="16" xfId="0" applyFill="1" applyBorder="1" applyAlignment="1">
      <alignment horizontal="center"/>
    </xf>
    <xf numFmtId="165" fontId="8" fillId="12" borderId="8" xfId="0" applyNumberFormat="1" applyFont="1" applyFill="1" applyBorder="1" applyAlignment="1">
      <alignment horizontal="center"/>
    </xf>
    <xf numFmtId="0" fontId="8" fillId="12" borderId="16" xfId="0" applyFont="1" applyFill="1" applyBorder="1" applyAlignment="1">
      <alignment horizontal="center"/>
    </xf>
    <xf numFmtId="165" fontId="8" fillId="0" borderId="16" xfId="0" applyNumberFormat="1" applyFont="1" applyBorder="1" applyAlignment="1">
      <alignment horizontal="center"/>
    </xf>
    <xf numFmtId="165" fontId="8" fillId="9" borderId="8" xfId="0" applyNumberFormat="1" applyFont="1" applyFill="1" applyBorder="1" applyAlignment="1">
      <alignment horizontal="center"/>
    </xf>
    <xf numFmtId="0" fontId="8" fillId="9" borderId="16" xfId="0" applyFont="1" applyFill="1" applyBorder="1" applyAlignment="1">
      <alignment horizontal="center"/>
    </xf>
    <xf numFmtId="165" fontId="8" fillId="9" borderId="90" xfId="0" applyNumberFormat="1" applyFont="1" applyFill="1" applyBorder="1" applyAlignment="1">
      <alignment horizontal="center"/>
    </xf>
    <xf numFmtId="0" fontId="8" fillId="9" borderId="91" xfId="0" applyFont="1" applyFill="1" applyBorder="1" applyAlignment="1">
      <alignment horizontal="center"/>
    </xf>
    <xf numFmtId="165" fontId="8" fillId="9" borderId="16" xfId="0" applyNumberFormat="1" applyFont="1" applyFill="1" applyBorder="1" applyAlignment="1">
      <alignment horizontal="center"/>
    </xf>
    <xf numFmtId="165" fontId="8" fillId="9" borderId="9" xfId="0" applyNumberFormat="1" applyFont="1" applyFill="1" applyBorder="1" applyAlignment="1">
      <alignment horizontal="center"/>
    </xf>
    <xf numFmtId="165" fontId="8" fillId="9" borderId="5" xfId="0" applyNumberFormat="1" applyFont="1" applyFill="1" applyBorder="1" applyAlignment="1" applyProtection="1">
      <alignment horizontal="center"/>
      <protection locked="0"/>
    </xf>
    <xf numFmtId="165" fontId="8" fillId="9" borderId="9" xfId="0" applyNumberFormat="1" applyFont="1" applyFill="1" applyBorder="1" applyAlignment="1" applyProtection="1">
      <alignment horizontal="center"/>
      <protection locked="0"/>
    </xf>
    <xf numFmtId="165" fontId="8" fillId="9" borderId="41" xfId="0" applyNumberFormat="1" applyFont="1" applyFill="1" applyBorder="1" applyAlignment="1" applyProtection="1">
      <alignment horizontal="center"/>
      <protection locked="0"/>
    </xf>
    <xf numFmtId="165" fontId="8" fillId="0" borderId="37" xfId="0" applyNumberFormat="1" applyFont="1" applyBorder="1" applyAlignment="1">
      <alignment horizontal="right"/>
    </xf>
    <xf numFmtId="165" fontId="8" fillId="9" borderId="37" xfId="0" applyNumberFormat="1" applyFont="1" applyFill="1" applyBorder="1" applyAlignment="1">
      <alignment horizontal="right"/>
    </xf>
    <xf numFmtId="165" fontId="8" fillId="9" borderId="9" xfId="0" applyNumberFormat="1" applyFont="1" applyFill="1" applyBorder="1" applyAlignment="1">
      <alignment horizontal="right"/>
    </xf>
    <xf numFmtId="165" fontId="8" fillId="9" borderId="7" xfId="0" applyNumberFormat="1" applyFont="1" applyFill="1" applyBorder="1" applyAlignment="1">
      <alignment horizontal="center"/>
    </xf>
    <xf numFmtId="165" fontId="8" fillId="9" borderId="37" xfId="0" applyNumberFormat="1" applyFont="1" applyFill="1" applyBorder="1" applyAlignment="1">
      <alignment horizontal="center"/>
    </xf>
    <xf numFmtId="165" fontId="8" fillId="9" borderId="17" xfId="0" applyNumberFormat="1" applyFont="1" applyFill="1" applyBorder="1" applyAlignment="1">
      <alignment horizontal="center"/>
    </xf>
    <xf numFmtId="0" fontId="62" fillId="6" borderId="0" xfId="0" applyFont="1" applyFill="1" applyBorder="1" applyAlignment="1">
      <alignment horizontal="center" vertical="center"/>
    </xf>
    <xf numFmtId="0" fontId="8" fillId="0" borderId="36" xfId="0" applyFont="1" applyBorder="1" applyAlignment="1">
      <alignment horizontal="center" shrinkToFit="1"/>
    </xf>
    <xf numFmtId="165" fontId="8" fillId="9" borderId="7" xfId="0" applyNumberFormat="1" applyFont="1" applyFill="1" applyBorder="1" applyAlignment="1" applyProtection="1">
      <alignment horizontal="center"/>
    </xf>
    <xf numFmtId="165" fontId="8" fillId="9" borderId="17" xfId="0" applyNumberFormat="1" applyFont="1" applyFill="1" applyBorder="1" applyAlignment="1" applyProtection="1">
      <alignment horizontal="center"/>
    </xf>
    <xf numFmtId="165" fontId="8" fillId="9" borderId="4" xfId="0" applyNumberFormat="1" applyFont="1" applyFill="1" applyBorder="1" applyAlignment="1" applyProtection="1">
      <alignment horizontal="center"/>
    </xf>
    <xf numFmtId="165" fontId="8" fillId="9" borderId="61" xfId="0" applyNumberFormat="1" applyFont="1" applyFill="1" applyBorder="1" applyAlignment="1" applyProtection="1">
      <alignment horizontal="center"/>
    </xf>
    <xf numFmtId="165" fontId="8" fillId="9" borderId="52" xfId="0" applyNumberFormat="1" applyFont="1" applyFill="1" applyBorder="1" applyAlignment="1" applyProtection="1">
      <alignment horizontal="center"/>
    </xf>
    <xf numFmtId="10" fontId="8" fillId="0" borderId="6" xfId="0" applyNumberFormat="1" applyFont="1" applyBorder="1" applyAlignment="1">
      <alignment horizontal="center"/>
    </xf>
    <xf numFmtId="10" fontId="8" fillId="0" borderId="29" xfId="0" applyNumberFormat="1" applyFont="1" applyBorder="1" applyAlignment="1">
      <alignment horizontal="center"/>
    </xf>
    <xf numFmtId="10" fontId="8" fillId="0" borderId="15" xfId="0" applyNumberFormat="1" applyFont="1" applyBorder="1" applyAlignment="1">
      <alignment horizontal="center"/>
    </xf>
    <xf numFmtId="165" fontId="8" fillId="0" borderId="92" xfId="0" applyNumberFormat="1" applyFont="1" applyBorder="1" applyAlignment="1">
      <alignment horizontal="center"/>
    </xf>
    <xf numFmtId="165" fontId="8" fillId="0" borderId="91" xfId="0" applyNumberFormat="1" applyFont="1" applyBorder="1" applyAlignment="1">
      <alignment horizontal="center"/>
    </xf>
    <xf numFmtId="10" fontId="8" fillId="5" borderId="27" xfId="0" applyNumberFormat="1" applyFont="1" applyFill="1" applyBorder="1" applyAlignment="1">
      <alignment horizontal="center"/>
    </xf>
    <xf numFmtId="165" fontId="8" fillId="0" borderId="84" xfId="0" applyNumberFormat="1" applyFont="1" applyBorder="1" applyAlignment="1">
      <alignment horizontal="center"/>
    </xf>
    <xf numFmtId="0" fontId="8" fillId="0" borderId="82" xfId="0" applyFont="1" applyBorder="1" applyAlignment="1">
      <alignment horizontal="center"/>
    </xf>
    <xf numFmtId="165" fontId="8" fillId="12" borderId="7" xfId="0" applyNumberFormat="1" applyFont="1" applyFill="1" applyBorder="1" applyAlignment="1" applyProtection="1">
      <alignment horizontal="center"/>
    </xf>
    <xf numFmtId="165" fontId="8" fillId="12" borderId="37" xfId="0" applyNumberFormat="1" applyFont="1" applyFill="1" applyBorder="1" applyAlignment="1" applyProtection="1">
      <alignment horizontal="center"/>
    </xf>
    <xf numFmtId="165" fontId="8" fillId="12" borderId="17" xfId="0" applyNumberFormat="1" applyFont="1" applyFill="1" applyBorder="1" applyAlignment="1" applyProtection="1">
      <alignment horizontal="center"/>
    </xf>
    <xf numFmtId="165" fontId="8" fillId="5" borderId="7" xfId="0" applyNumberFormat="1" applyFont="1" applyFill="1" applyBorder="1" applyAlignment="1" applyProtection="1">
      <alignment horizontal="center"/>
    </xf>
    <xf numFmtId="165" fontId="8" fillId="5" borderId="37" xfId="0" applyNumberFormat="1" applyFont="1" applyFill="1" applyBorder="1" applyAlignment="1" applyProtection="1">
      <alignment horizontal="center"/>
    </xf>
    <xf numFmtId="165" fontId="8" fillId="5" borderId="17" xfId="0" applyNumberFormat="1" applyFont="1" applyFill="1" applyBorder="1" applyAlignment="1" applyProtection="1">
      <alignment horizontal="center"/>
    </xf>
    <xf numFmtId="165" fontId="8" fillId="5" borderId="7" xfId="1" applyNumberFormat="1" applyFont="1" applyFill="1" applyBorder="1" applyAlignment="1" applyProtection="1">
      <alignment horizontal="right"/>
    </xf>
    <xf numFmtId="165" fontId="8" fillId="5" borderId="17" xfId="1" applyNumberFormat="1" applyFont="1" applyFill="1" applyBorder="1" applyAlignment="1" applyProtection="1">
      <alignment horizontal="right"/>
    </xf>
    <xf numFmtId="165" fontId="8" fillId="0" borderId="2" xfId="0" applyNumberFormat="1" applyFont="1" applyBorder="1" applyAlignment="1">
      <alignment horizontal="center"/>
    </xf>
    <xf numFmtId="165" fontId="8" fillId="0" borderId="13" xfId="0" applyNumberFormat="1" applyFont="1" applyBorder="1" applyAlignment="1">
      <alignment horizontal="center"/>
    </xf>
    <xf numFmtId="165" fontId="8" fillId="0" borderId="0" xfId="0" applyNumberFormat="1" applyFont="1" applyBorder="1" applyAlignment="1">
      <alignment horizontal="center"/>
    </xf>
    <xf numFmtId="165" fontId="8" fillId="0" borderId="61" xfId="0" applyNumberFormat="1" applyFont="1" applyBorder="1" applyAlignment="1">
      <alignment horizontal="right"/>
    </xf>
    <xf numFmtId="165" fontId="8" fillId="5" borderId="7" xfId="1" applyNumberFormat="1" applyFont="1" applyFill="1" applyBorder="1" applyAlignment="1" applyProtection="1">
      <alignment horizontal="center"/>
      <protection locked="0"/>
    </xf>
    <xf numFmtId="165" fontId="8" fillId="5" borderId="37" xfId="1" applyNumberFormat="1" applyFont="1" applyFill="1" applyBorder="1" applyAlignment="1" applyProtection="1">
      <alignment horizontal="center"/>
      <protection locked="0"/>
    </xf>
    <xf numFmtId="165" fontId="8" fillId="5" borderId="17" xfId="1" applyNumberFormat="1" applyFont="1" applyFill="1" applyBorder="1" applyAlignment="1" applyProtection="1">
      <alignment horizontal="center"/>
      <protection locked="0"/>
    </xf>
    <xf numFmtId="165" fontId="8" fillId="12" borderId="37" xfId="0" applyNumberFormat="1" applyFont="1" applyFill="1" applyBorder="1" applyAlignment="1">
      <alignment horizontal="right"/>
    </xf>
    <xf numFmtId="165" fontId="8" fillId="0" borderId="9" xfId="0" applyNumberFormat="1" applyFont="1" applyBorder="1" applyAlignment="1">
      <alignment horizontal="right"/>
    </xf>
    <xf numFmtId="165" fontId="8" fillId="8" borderId="5" xfId="0" applyNumberFormat="1" applyFont="1" applyFill="1" applyBorder="1" applyAlignment="1">
      <alignment horizontal="center"/>
    </xf>
    <xf numFmtId="165" fontId="8" fillId="8" borderId="9" xfId="0" applyNumberFormat="1" applyFont="1" applyFill="1" applyBorder="1" applyAlignment="1">
      <alignment horizontal="center"/>
    </xf>
    <xf numFmtId="165" fontId="8" fillId="8" borderId="41" xfId="0" applyNumberFormat="1" applyFont="1" applyFill="1" applyBorder="1" applyAlignment="1">
      <alignment horizontal="center"/>
    </xf>
    <xf numFmtId="165" fontId="8" fillId="5" borderId="0" xfId="1" applyNumberFormat="1" applyFont="1" applyFill="1" applyBorder="1" applyAlignment="1" applyProtection="1">
      <alignment horizontal="right"/>
      <protection locked="0"/>
    </xf>
    <xf numFmtId="165" fontId="8" fillId="5" borderId="37" xfId="0" applyNumberFormat="1" applyFont="1" applyFill="1" applyBorder="1" applyAlignment="1" applyProtection="1">
      <alignment horizontal="right"/>
    </xf>
    <xf numFmtId="165" fontId="8" fillId="5" borderId="37" xfId="1" applyNumberFormat="1" applyFont="1" applyFill="1" applyBorder="1" applyAlignment="1" applyProtection="1">
      <alignment horizontal="right"/>
      <protection locked="0"/>
    </xf>
    <xf numFmtId="0" fontId="0" fillId="5" borderId="61" xfId="0" applyFill="1" applyBorder="1" applyAlignment="1" applyProtection="1">
      <alignment horizontal="center"/>
      <protection locked="0"/>
    </xf>
    <xf numFmtId="165" fontId="8" fillId="5" borderId="61" xfId="0" applyNumberFormat="1" applyFont="1" applyFill="1" applyBorder="1" applyAlignment="1">
      <alignment horizontal="right"/>
    </xf>
    <xf numFmtId="165" fontId="8" fillId="9" borderId="7" xfId="0" applyNumberFormat="1" applyFont="1" applyFill="1" applyBorder="1" applyAlignment="1" applyProtection="1">
      <alignment horizontal="center"/>
      <protection locked="0"/>
    </xf>
    <xf numFmtId="165" fontId="8" fillId="9" borderId="17" xfId="0" applyNumberFormat="1" applyFont="1" applyFill="1" applyBorder="1" applyAlignment="1" applyProtection="1">
      <alignment horizontal="center"/>
      <protection locked="0"/>
    </xf>
    <xf numFmtId="165" fontId="8" fillId="12" borderId="7" xfId="0" applyNumberFormat="1" applyFont="1" applyFill="1" applyBorder="1" applyAlignment="1" applyProtection="1">
      <alignment horizontal="right"/>
    </xf>
    <xf numFmtId="165" fontId="8" fillId="12" borderId="17" xfId="0" applyNumberFormat="1" applyFont="1" applyFill="1" applyBorder="1" applyAlignment="1" applyProtection="1">
      <alignment horizontal="right"/>
    </xf>
    <xf numFmtId="10" fontId="8" fillId="5" borderId="1" xfId="0" applyNumberFormat="1" applyFont="1" applyFill="1" applyBorder="1" applyAlignment="1">
      <alignment horizontal="center"/>
    </xf>
    <xf numFmtId="10" fontId="8" fillId="5" borderId="38" xfId="0" applyNumberFormat="1" applyFont="1" applyFill="1" applyBorder="1" applyAlignment="1">
      <alignment horizontal="center"/>
    </xf>
    <xf numFmtId="10" fontId="8" fillId="5" borderId="81" xfId="0" applyNumberFormat="1" applyFont="1" applyFill="1" applyBorder="1" applyAlignment="1">
      <alignment horizontal="center"/>
    </xf>
    <xf numFmtId="165" fontId="8" fillId="0" borderId="3" xfId="0" applyNumberFormat="1" applyFont="1" applyBorder="1" applyAlignment="1">
      <alignment horizontal="center"/>
    </xf>
    <xf numFmtId="165" fontId="8" fillId="0" borderId="36" xfId="0" applyNumberFormat="1" applyFont="1" applyBorder="1" applyAlignment="1">
      <alignment horizontal="center"/>
    </xf>
    <xf numFmtId="165" fontId="8" fillId="0" borderId="25" xfId="0" applyNumberFormat="1" applyFont="1" applyBorder="1" applyAlignment="1">
      <alignment horizontal="center"/>
    </xf>
    <xf numFmtId="10" fontId="8" fillId="0" borderId="1" xfId="0" applyNumberFormat="1" applyFont="1" applyBorder="1" applyAlignment="1">
      <alignment horizontal="center"/>
    </xf>
    <xf numFmtId="10" fontId="8" fillId="0" borderId="81" xfId="0" applyNumberFormat="1" applyFont="1" applyBorder="1" applyAlignment="1">
      <alignment horizontal="center"/>
    </xf>
    <xf numFmtId="165" fontId="8" fillId="9" borderId="45" xfId="0" applyNumberFormat="1" applyFont="1" applyFill="1" applyBorder="1" applyAlignment="1" applyProtection="1">
      <alignment horizontal="center"/>
    </xf>
    <xf numFmtId="165" fontId="8" fillId="9" borderId="84" xfId="0" applyNumberFormat="1" applyFont="1" applyFill="1" applyBorder="1" applyAlignment="1" applyProtection="1">
      <alignment horizontal="center"/>
    </xf>
    <xf numFmtId="165" fontId="8" fillId="9" borderId="82" xfId="0" applyNumberFormat="1" applyFont="1" applyFill="1" applyBorder="1" applyAlignment="1" applyProtection="1">
      <alignment horizontal="center"/>
    </xf>
    <xf numFmtId="165" fontId="8" fillId="9" borderId="5" xfId="0" applyNumberFormat="1" applyFont="1" applyFill="1" applyBorder="1" applyAlignment="1" applyProtection="1">
      <alignment horizontal="right"/>
      <protection locked="0"/>
    </xf>
    <xf numFmtId="165" fontId="8" fillId="9" borderId="41" xfId="0" applyNumberFormat="1" applyFont="1" applyFill="1" applyBorder="1" applyAlignment="1" applyProtection="1">
      <alignment horizontal="right"/>
      <protection locked="0"/>
    </xf>
    <xf numFmtId="165" fontId="8" fillId="5" borderId="37" xfId="0" applyNumberFormat="1" applyFont="1" applyFill="1" applyBorder="1" applyAlignment="1">
      <alignment horizontal="right"/>
    </xf>
    <xf numFmtId="0" fontId="62" fillId="22" borderId="79" xfId="0" applyFont="1" applyFill="1" applyBorder="1" applyAlignment="1" applyProtection="1">
      <alignment horizontal="center" vertical="center"/>
      <protection locked="0"/>
    </xf>
    <xf numFmtId="0" fontId="62" fillId="22" borderId="36" xfId="0" applyFont="1" applyFill="1" applyBorder="1" applyAlignment="1" applyProtection="1">
      <alignment horizontal="center" vertical="center"/>
      <protection locked="0"/>
    </xf>
    <xf numFmtId="165" fontId="8" fillId="5" borderId="5" xfId="0" applyNumberFormat="1" applyFont="1" applyFill="1" applyBorder="1" applyAlignment="1">
      <alignment horizontal="right"/>
    </xf>
    <xf numFmtId="0" fontId="62" fillId="22" borderId="42" xfId="0" applyFont="1" applyFill="1" applyBorder="1" applyAlignment="1">
      <alignment horizontal="center" vertical="center"/>
    </xf>
    <xf numFmtId="0" fontId="62" fillId="22" borderId="54" xfId="0" applyFont="1" applyFill="1" applyBorder="1" applyAlignment="1">
      <alignment horizontal="center" vertical="center"/>
    </xf>
    <xf numFmtId="0" fontId="62" fillId="22" borderId="3" xfId="0" applyFont="1" applyFill="1" applyBorder="1" applyAlignment="1">
      <alignment horizontal="center" vertical="center"/>
    </xf>
    <xf numFmtId="0" fontId="62" fillId="22" borderId="25" xfId="0" applyFont="1" applyFill="1" applyBorder="1" applyAlignment="1">
      <alignment horizontal="center" vertical="center"/>
    </xf>
    <xf numFmtId="165" fontId="8" fillId="5" borderId="0" xfId="0" applyNumberFormat="1" applyFont="1" applyFill="1" applyBorder="1" applyAlignment="1">
      <alignment horizontal="right"/>
    </xf>
    <xf numFmtId="0" fontId="8" fillId="5" borderId="2" xfId="0" applyFont="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13" xfId="0" applyFill="1" applyBorder="1" applyAlignment="1" applyProtection="1">
      <alignment horizontal="center"/>
      <protection locked="0"/>
    </xf>
    <xf numFmtId="165" fontId="8" fillId="5" borderId="0" xfId="0" applyNumberFormat="1" applyFont="1" applyFill="1" applyBorder="1" applyAlignment="1" applyProtection="1">
      <alignment horizontal="right"/>
      <protection locked="0"/>
    </xf>
    <xf numFmtId="165" fontId="8" fillId="5" borderId="13" xfId="0" applyNumberFormat="1" applyFont="1" applyFill="1" applyBorder="1" applyAlignment="1" applyProtection="1">
      <alignment horizontal="right"/>
      <protection locked="0"/>
    </xf>
    <xf numFmtId="165" fontId="8" fillId="5" borderId="4" xfId="0" applyNumberFormat="1" applyFont="1" applyFill="1" applyBorder="1" applyAlignment="1" applyProtection="1">
      <alignment horizontal="right"/>
    </xf>
    <xf numFmtId="165" fontId="8" fillId="5" borderId="52" xfId="0" applyNumberFormat="1" applyFont="1" applyFill="1" applyBorder="1" applyAlignment="1" applyProtection="1">
      <alignment horizontal="right"/>
    </xf>
    <xf numFmtId="0" fontId="8" fillId="0" borderId="52" xfId="0" applyFont="1" applyBorder="1" applyAlignment="1">
      <alignment horizontal="right"/>
    </xf>
    <xf numFmtId="165" fontId="8" fillId="5" borderId="41" xfId="0" applyNumberFormat="1" applyFont="1" applyFill="1" applyBorder="1" applyAlignment="1">
      <alignment horizontal="right"/>
    </xf>
    <xf numFmtId="165" fontId="8" fillId="5" borderId="4" xfId="1" applyNumberFormat="1" applyFont="1" applyFill="1" applyBorder="1" applyAlignment="1" applyProtection="1">
      <alignment horizontal="right"/>
      <protection locked="0"/>
    </xf>
    <xf numFmtId="165" fontId="8" fillId="5" borderId="52" xfId="1" applyNumberFormat="1" applyFont="1" applyFill="1" applyBorder="1" applyAlignment="1" applyProtection="1">
      <alignment horizontal="right"/>
      <protection locked="0"/>
    </xf>
    <xf numFmtId="165" fontId="8" fillId="9" borderId="3" xfId="0" applyNumberFormat="1" applyFont="1" applyFill="1" applyBorder="1" applyAlignment="1" applyProtection="1">
      <alignment horizontal="center"/>
    </xf>
    <xf numFmtId="165" fontId="8" fillId="9" borderId="36" xfId="0" applyNumberFormat="1" applyFont="1" applyFill="1" applyBorder="1" applyAlignment="1" applyProtection="1">
      <alignment horizontal="center"/>
    </xf>
    <xf numFmtId="165" fontId="8" fillId="9" borderId="25" xfId="0" applyNumberFormat="1" applyFont="1" applyFill="1" applyBorder="1" applyAlignment="1" applyProtection="1">
      <alignment horizontal="center"/>
    </xf>
    <xf numFmtId="165" fontId="8" fillId="5" borderId="4" xfId="1" applyNumberFormat="1" applyFont="1" applyFill="1" applyBorder="1" applyAlignment="1" applyProtection="1">
      <alignment horizontal="right"/>
    </xf>
    <xf numFmtId="165" fontId="8" fillId="5" borderId="52" xfId="1" applyNumberFormat="1" applyFont="1" applyFill="1" applyBorder="1" applyAlignment="1" applyProtection="1">
      <alignment horizontal="right"/>
    </xf>
    <xf numFmtId="0" fontId="0" fillId="5" borderId="37" xfId="0" applyFill="1" applyBorder="1" applyAlignment="1">
      <alignment horizontal="center"/>
    </xf>
    <xf numFmtId="165" fontId="8" fillId="12" borderId="0" xfId="0" applyNumberFormat="1" applyFont="1" applyFill="1" applyBorder="1" applyAlignment="1" applyProtection="1">
      <alignment horizontal="center"/>
    </xf>
    <xf numFmtId="165" fontId="8" fillId="9" borderId="84" xfId="0" applyNumberFormat="1" applyFont="1" applyFill="1" applyBorder="1" applyAlignment="1">
      <alignment horizontal="right"/>
    </xf>
    <xf numFmtId="10" fontId="8" fillId="5" borderId="55" xfId="0" applyNumberFormat="1" applyFont="1" applyFill="1" applyBorder="1" applyAlignment="1">
      <alignment horizontal="center"/>
    </xf>
    <xf numFmtId="0" fontId="74" fillId="5" borderId="0" xfId="0" applyFont="1" applyFill="1" applyAlignment="1">
      <alignment horizontal="left" shrinkToFit="1"/>
    </xf>
    <xf numFmtId="0" fontId="5" fillId="7" borderId="5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73" fillId="13" borderId="0" xfId="0" applyFont="1" applyFill="1" applyAlignment="1">
      <alignment horizontal="center"/>
    </xf>
    <xf numFmtId="0" fontId="9" fillId="0" borderId="9" xfId="0" applyFont="1" applyBorder="1" applyAlignment="1">
      <alignment horizontal="center"/>
    </xf>
    <xf numFmtId="0" fontId="13" fillId="6" borderId="53" xfId="0" applyFont="1" applyFill="1" applyBorder="1" applyAlignment="1">
      <alignment horizontal="center" vertical="center"/>
    </xf>
    <xf numFmtId="0" fontId="13" fillId="6" borderId="50" xfId="0" applyFont="1" applyFill="1" applyBorder="1" applyAlignment="1">
      <alignment horizontal="center" vertical="center"/>
    </xf>
    <xf numFmtId="0" fontId="64" fillId="18" borderId="53" xfId="0" applyFont="1" applyFill="1" applyBorder="1" applyAlignment="1">
      <alignment horizontal="center" vertical="center"/>
    </xf>
    <xf numFmtId="0" fontId="64" fillId="18" borderId="50" xfId="0" applyFont="1" applyFill="1" applyBorder="1" applyAlignment="1">
      <alignment horizontal="center" vertical="center"/>
    </xf>
    <xf numFmtId="0" fontId="64" fillId="19" borderId="51" xfId="0" applyFont="1" applyFill="1" applyBorder="1" applyAlignment="1">
      <alignment horizontal="center" vertical="center" wrapText="1"/>
    </xf>
    <xf numFmtId="0" fontId="64" fillId="19" borderId="2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39" xfId="0" applyFont="1" applyFill="1" applyBorder="1" applyAlignment="1">
      <alignment horizontal="center" wrapText="1"/>
    </xf>
    <xf numFmtId="0" fontId="5" fillId="7" borderId="18" xfId="0" applyFont="1" applyFill="1" applyBorder="1" applyAlignment="1">
      <alignment horizontal="center" wrapText="1"/>
    </xf>
    <xf numFmtId="0" fontId="5" fillId="7" borderId="19" xfId="0" applyFont="1" applyFill="1" applyBorder="1" applyAlignment="1">
      <alignment horizontal="center" wrapText="1"/>
    </xf>
    <xf numFmtId="0" fontId="3" fillId="0" borderId="51" xfId="3" applyFont="1" applyBorder="1" applyAlignment="1">
      <alignment horizontal="justify" vertical="center" wrapText="1"/>
    </xf>
    <xf numFmtId="0" fontId="3" fillId="0" borderId="37" xfId="3" applyFont="1" applyBorder="1" applyAlignment="1">
      <alignment horizontal="justify" vertical="center" wrapText="1"/>
    </xf>
    <xf numFmtId="0" fontId="3" fillId="0" borderId="28" xfId="3" applyFont="1" applyBorder="1" applyAlignment="1">
      <alignment horizontal="justify" vertical="center" wrapText="1"/>
    </xf>
    <xf numFmtId="0" fontId="5" fillId="0" borderId="19" xfId="3" applyFont="1" applyBorder="1" applyAlignment="1">
      <alignment horizontal="left" vertical="center" wrapText="1"/>
    </xf>
    <xf numFmtId="0" fontId="4" fillId="0" borderId="10" xfId="3" applyFont="1" applyBorder="1" applyAlignment="1">
      <alignment horizontal="left"/>
    </xf>
    <xf numFmtId="0" fontId="73" fillId="22" borderId="0" xfId="3" applyFont="1" applyFill="1" applyAlignment="1">
      <alignment horizontal="center" vertical="center"/>
    </xf>
    <xf numFmtId="0" fontId="73" fillId="22" borderId="0" xfId="0" applyFont="1" applyFill="1" applyBorder="1" applyAlignment="1">
      <alignment horizontal="center" vertical="center"/>
    </xf>
    <xf numFmtId="0" fontId="13" fillId="23" borderId="9" xfId="0" applyFont="1" applyFill="1" applyBorder="1" applyAlignment="1">
      <alignment horizontal="left" vertical="center"/>
    </xf>
    <xf numFmtId="0" fontId="4" fillId="0" borderId="10" xfId="0" applyFont="1" applyBorder="1" applyAlignment="1">
      <alignment horizontal="left"/>
    </xf>
    <xf numFmtId="0" fontId="5" fillId="0" borderId="19" xfId="0" applyFont="1" applyBorder="1" applyAlignment="1">
      <alignment horizontal="left" vertical="center" wrapText="1"/>
    </xf>
    <xf numFmtId="0" fontId="3" fillId="0" borderId="51" xfId="0" applyFont="1" applyBorder="1" applyAlignment="1">
      <alignment horizontal="left" vertical="center" wrapText="1"/>
    </xf>
    <xf numFmtId="0" fontId="3" fillId="0" borderId="37" xfId="0" applyFont="1" applyBorder="1" applyAlignment="1">
      <alignment horizontal="left" vertical="center" wrapText="1"/>
    </xf>
    <xf numFmtId="0" fontId="3" fillId="0" borderId="28" xfId="0" applyFont="1" applyBorder="1" applyAlignment="1">
      <alignment horizontal="left" vertical="center" wrapText="1"/>
    </xf>
    <xf numFmtId="0" fontId="13" fillId="23" borderId="37" xfId="0" applyFont="1" applyFill="1" applyBorder="1" applyAlignment="1">
      <alignment horizontal="left" vertical="center"/>
    </xf>
    <xf numFmtId="0" fontId="13" fillId="17" borderId="37" xfId="0" applyFont="1" applyFill="1" applyBorder="1" applyAlignment="1">
      <alignment horizontal="left" vertical="center"/>
    </xf>
    <xf numFmtId="0" fontId="3" fillId="0" borderId="5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8" xfId="0" applyFont="1" applyBorder="1" applyAlignment="1">
      <alignment horizontal="justify" vertical="center" wrapText="1"/>
    </xf>
    <xf numFmtId="0" fontId="4" fillId="0" borderId="51" xfId="0" applyFont="1" applyBorder="1" applyAlignment="1">
      <alignment horizontal="left"/>
    </xf>
    <xf numFmtId="0" fontId="4" fillId="0" borderId="28" xfId="0" applyFont="1" applyBorder="1" applyAlignment="1">
      <alignment horizontal="left"/>
    </xf>
    <xf numFmtId="0" fontId="5" fillId="0" borderId="51" xfId="0" applyFont="1" applyBorder="1" applyAlignment="1">
      <alignment horizontal="left" vertical="center" wrapText="1"/>
    </xf>
    <xf numFmtId="0" fontId="5" fillId="0" borderId="28" xfId="0" applyFont="1" applyBorder="1" applyAlignment="1">
      <alignment horizontal="left" vertical="center" wrapText="1"/>
    </xf>
    <xf numFmtId="0" fontId="3" fillId="0" borderId="10" xfId="0" applyFont="1" applyBorder="1" applyAlignment="1">
      <alignment horizontal="left"/>
    </xf>
    <xf numFmtId="0" fontId="5" fillId="23" borderId="37" xfId="0" applyFont="1" applyFill="1" applyBorder="1" applyAlignment="1">
      <alignment horizontal="left" vertical="center"/>
    </xf>
    <xf numFmtId="0" fontId="8" fillId="0" borderId="19" xfId="0" applyFont="1" applyBorder="1" applyAlignment="1">
      <alignment horizontal="left" vertical="center" wrapText="1"/>
    </xf>
    <xf numFmtId="0" fontId="3" fillId="0" borderId="51" xfId="0" applyFont="1" applyBorder="1" applyAlignment="1">
      <alignment horizontal="left"/>
    </xf>
    <xf numFmtId="0" fontId="3" fillId="0" borderId="28" xfId="0" applyFont="1" applyBorder="1" applyAlignment="1">
      <alignment horizontal="left"/>
    </xf>
    <xf numFmtId="0" fontId="10" fillId="0" borderId="51" xfId="0" applyFont="1" applyBorder="1" applyAlignment="1">
      <alignment horizontal="justify" vertical="center" wrapText="1"/>
    </xf>
    <xf numFmtId="0" fontId="10" fillId="0" borderId="37" xfId="0" applyFont="1" applyBorder="1" applyAlignment="1">
      <alignment horizontal="justify" vertical="center" wrapText="1"/>
    </xf>
    <xf numFmtId="0" fontId="10" fillId="0" borderId="28" xfId="0" applyFont="1" applyBorder="1" applyAlignment="1">
      <alignment horizontal="justify" vertical="center" wrapText="1"/>
    </xf>
    <xf numFmtId="0" fontId="5" fillId="17" borderId="37" xfId="0" applyFont="1" applyFill="1" applyBorder="1" applyAlignment="1">
      <alignment horizontal="left" vertical="center"/>
    </xf>
    <xf numFmtId="0" fontId="8" fillId="0" borderId="51" xfId="0" applyFont="1" applyBorder="1" applyAlignment="1">
      <alignment horizontal="left" vertical="center" wrapText="1"/>
    </xf>
    <xf numFmtId="0" fontId="8" fillId="0" borderId="28" xfId="0" applyFont="1" applyBorder="1" applyAlignment="1">
      <alignment horizontal="left" vertical="center" wrapText="1"/>
    </xf>
    <xf numFmtId="165" fontId="16" fillId="0" borderId="2" xfId="0" applyNumberFormat="1" applyFont="1" applyBorder="1" applyAlignment="1" applyProtection="1">
      <alignment horizontal="left" wrapText="1"/>
      <protection locked="0"/>
    </xf>
    <xf numFmtId="165" fontId="16" fillId="0" borderId="0" xfId="0" applyNumberFormat="1" applyFont="1" applyBorder="1" applyAlignment="1" applyProtection="1">
      <alignment horizontal="left" wrapText="1"/>
      <protection locked="0"/>
    </xf>
    <xf numFmtId="165" fontId="13" fillId="0" borderId="0" xfId="0" applyNumberFormat="1" applyFont="1" applyBorder="1" applyAlignment="1" applyProtection="1">
      <alignment horizontal="left"/>
      <protection locked="0"/>
    </xf>
    <xf numFmtId="165" fontId="13" fillId="0" borderId="13" xfId="0" applyNumberFormat="1" applyFont="1" applyBorder="1" applyAlignment="1" applyProtection="1">
      <alignment horizontal="left"/>
      <protection locked="0"/>
    </xf>
    <xf numFmtId="0" fontId="16" fillId="0" borderId="42" xfId="0" applyFont="1" applyBorder="1" applyAlignment="1" applyProtection="1">
      <alignment horizontal="left" vertical="top" wrapText="1"/>
      <protection locked="0"/>
    </xf>
    <xf numFmtId="0" fontId="16" fillId="0" borderId="79" xfId="0" applyFont="1" applyBorder="1" applyAlignment="1" applyProtection="1">
      <alignment horizontal="left" vertical="top" wrapText="1"/>
      <protection locked="0"/>
    </xf>
    <xf numFmtId="0" fontId="16" fillId="0" borderId="54"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5" borderId="0" xfId="0" applyFont="1" applyFill="1" applyAlignment="1" applyProtection="1">
      <alignment horizontal="left" wrapText="1"/>
      <protection locked="0"/>
    </xf>
    <xf numFmtId="0" fontId="16" fillId="5" borderId="0" xfId="0" applyFont="1" applyFill="1" applyAlignment="1" applyProtection="1">
      <alignment horizontal="left" vertical="top" wrapText="1"/>
      <protection locked="0"/>
    </xf>
    <xf numFmtId="0" fontId="63" fillId="5" borderId="0" xfId="0" applyFont="1" applyFill="1" applyBorder="1" applyAlignment="1" applyProtection="1">
      <alignment horizontal="left" wrapText="1"/>
      <protection locked="0"/>
    </xf>
    <xf numFmtId="0" fontId="18" fillId="0" borderId="0" xfId="0" applyFont="1" applyFill="1" applyBorder="1" applyAlignment="1">
      <alignment horizontal="left"/>
    </xf>
    <xf numFmtId="0" fontId="74" fillId="5" borderId="0" xfId="3" applyFont="1" applyFill="1" applyAlignment="1">
      <alignment horizontal="left" shrinkToFit="1"/>
    </xf>
    <xf numFmtId="0" fontId="3" fillId="0" borderId="9" xfId="3" applyFont="1" applyBorder="1" applyAlignment="1">
      <alignment horizontal="center"/>
    </xf>
    <xf numFmtId="0" fontId="11" fillId="0" borderId="61" xfId="3" applyFont="1" applyBorder="1" applyAlignment="1">
      <alignment horizontal="center"/>
    </xf>
    <xf numFmtId="0" fontId="20" fillId="0" borderId="134" xfId="3" applyFont="1" applyBorder="1" applyAlignment="1">
      <alignment horizontal="left" vertical="center"/>
    </xf>
    <xf numFmtId="0" fontId="20" fillId="0" borderId="95" xfId="3" applyFont="1" applyBorder="1" applyAlignment="1">
      <alignment horizontal="left" vertical="center"/>
    </xf>
    <xf numFmtId="0" fontId="61" fillId="24" borderId="0" xfId="2" applyFont="1" applyFill="1" applyAlignment="1" applyProtection="1">
      <alignment horizontal="center"/>
    </xf>
    <xf numFmtId="0" fontId="61" fillId="24" borderId="0" xfId="0" applyFont="1" applyFill="1" applyAlignment="1">
      <alignment horizontal="center"/>
    </xf>
    <xf numFmtId="0" fontId="75" fillId="24" borderId="0" xfId="0" applyFont="1" applyFill="1" applyAlignment="1">
      <alignment horizontal="center"/>
    </xf>
    <xf numFmtId="0" fontId="58" fillId="24" borderId="0" xfId="0" applyFont="1" applyFill="1" applyAlignment="1">
      <alignment horizontal="center"/>
    </xf>
    <xf numFmtId="0" fontId="60" fillId="24" borderId="0" xfId="0" applyFont="1" applyFill="1" applyAlignment="1">
      <alignment horizontal="center"/>
    </xf>
    <xf numFmtId="8" fontId="10" fillId="0" borderId="96" xfId="3" applyNumberFormat="1" applyFont="1" applyBorder="1" applyAlignment="1">
      <alignment horizontal="center" vertical="center"/>
    </xf>
    <xf numFmtId="8" fontId="10" fillId="0" borderId="95" xfId="3" applyNumberFormat="1" applyFont="1" applyBorder="1" applyAlignment="1">
      <alignment horizontal="center" vertical="center"/>
    </xf>
    <xf numFmtId="8" fontId="10" fillId="0" borderId="96" xfId="3" applyNumberFormat="1" applyFont="1" applyBorder="1" applyAlignment="1">
      <alignment horizontal="center" vertical="center" wrapText="1"/>
    </xf>
    <xf numFmtId="165" fontId="10" fillId="0" borderId="96" xfId="3" applyNumberFormat="1" applyFont="1" applyBorder="1" applyAlignment="1">
      <alignment horizontal="center" vertical="center"/>
    </xf>
    <xf numFmtId="165" fontId="10" fillId="0" borderId="95" xfId="3" applyNumberFormat="1" applyFont="1" applyBorder="1" applyAlignment="1">
      <alignment horizontal="center" vertical="center"/>
    </xf>
  </cellXfs>
  <cellStyles count="11">
    <cellStyle name="Currency" xfId="1" builtinId="4"/>
    <cellStyle name="Currency 2" xfId="6"/>
    <cellStyle name="Currency 2 2" xfId="8"/>
    <cellStyle name="Hyperlink" xfId="2" builtinId="8"/>
    <cellStyle name="Normal" xfId="0" builtinId="0"/>
    <cellStyle name="Normal 2" xfId="3"/>
    <cellStyle name="Normal 3" xfId="4"/>
    <cellStyle name="Normal 3 2" xfId="7"/>
    <cellStyle name="Normal 3 2 2" xfId="9"/>
    <cellStyle name="Percent 2" xfId="5"/>
    <cellStyle name="Percent 3" xfId="10"/>
  </cellStyles>
  <dxfs count="3">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99"/>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6353725014"/>
          <c:y val="1.4299987545493545E-2"/>
          <c:w val="0.85260992680282865"/>
          <c:h val="0.85954357792848779"/>
        </c:manualLayout>
      </c:layout>
      <c:bar3DChart>
        <c:barDir val="col"/>
        <c:grouping val="stacked"/>
        <c:varyColors val="0"/>
        <c:ser>
          <c:idx val="0"/>
          <c:order val="0"/>
          <c:tx>
            <c:strRef>
              <c:f>'FI vs. SF Bar chart - 1 Plan'!$C$13</c:f>
              <c:strCache>
                <c:ptCount val="1"/>
                <c:pt idx="0">
                  <c:v>Fixed Cost</c:v>
                </c:pt>
              </c:strCache>
            </c:strRef>
          </c:tx>
          <c:spPr>
            <a:solidFill>
              <a:srgbClr val="FFFF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layout/>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layout/>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layout/>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'FI vs. SF Bar chart - 1 Plan'!$B$14:$B$16</c:f>
              <c:strCache>
                <c:ptCount val="3"/>
                <c:pt idx="0">
                  <c:v>Self-Funded Renewal</c:v>
                </c:pt>
                <c:pt idx="1">
                  <c:v>Self Funded Expected Claims</c:v>
                </c:pt>
                <c:pt idx="2">
                  <c:v>Self Funded Maximum Claims</c:v>
                </c:pt>
              </c:strCache>
            </c:strRef>
          </c:cat>
          <c:val>
            <c:numRef>
              <c:f>'FI vs. SF Bar chart - 1 Plan'!$C$14:$C$16</c:f>
              <c:numCache>
                <c:formatCode>_("$"* #,##0.00_);_("$"* \(#,##0.00\);_("$"* "-"??_);_(@_)</c:formatCode>
                <c:ptCount val="3"/>
                <c:pt idx="0">
                  <c:v>0</c:v>
                </c:pt>
                <c:pt idx="1">
                  <c:v>0</c:v>
                </c:pt>
                <c:pt idx="2">
                  <c:v>0</c:v>
                </c:pt>
              </c:numCache>
            </c:numRef>
          </c:val>
        </c:ser>
        <c:ser>
          <c:idx val="1"/>
          <c:order val="1"/>
          <c:tx>
            <c:strRef>
              <c:f>'FI vs. SF Bar chart - 1 Plan'!$D$13</c:f>
              <c:strCache>
                <c:ptCount val="1"/>
                <c:pt idx="0">
                  <c:v>Claims Cost</c:v>
                </c:pt>
              </c:strCache>
            </c:strRef>
          </c:tx>
          <c:spPr>
            <a:solidFill>
              <a:srgbClr val="00B050"/>
            </a:solidFill>
            <a:ln>
              <a:noFill/>
            </a:ln>
            <a:scene3d>
              <a:camera prst="orthographicFront"/>
              <a:lightRig rig="threePt" dir="t"/>
            </a:scene3d>
            <a:sp3d>
              <a:bevelT/>
            </a:sp3d>
          </c:spPr>
          <c:invertIfNegative val="0"/>
          <c:dLbls>
            <c:dLbl>
              <c:idx val="0"/>
              <c:layout/>
              <c:tx>
                <c:rich>
                  <a:bodyPr/>
                  <a:lstStyle/>
                  <a:p>
                    <a:r>
                      <a:rPr lang="en-US"/>
                      <a:t>Claims Fund</a:t>
                    </a:r>
                  </a:p>
                </c:rich>
              </c:tx>
              <c:showLegendKey val="0"/>
              <c:showVal val="0"/>
              <c:showCatName val="0"/>
              <c:showSerName val="1"/>
              <c:showPercent val="0"/>
              <c:showBubbleSize val="0"/>
              <c:extLst>
                <c:ext xmlns:c15="http://schemas.microsoft.com/office/drawing/2012/chart" uri="{CE6537A1-D6FC-4f65-9D91-7224C49458BB}"/>
              </c:extLst>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1"/>
              <c:showPercent val="0"/>
              <c:showBubbleSize val="0"/>
              <c:extLst>
                <c:ext xmlns:c15="http://schemas.microsoft.com/office/drawing/2012/chart" uri="{CE6537A1-D6FC-4f65-9D91-7224C49458BB}"/>
              </c:extLst>
            </c:dLbl>
            <c:dLbl>
              <c:idx val="2"/>
              <c:layout/>
              <c:tx>
                <c:rich>
                  <a:bodyPr/>
                  <a:lstStyle/>
                  <a:p>
                    <a:r>
                      <a:rPr lang="en-US" b="1">
                        <a:solidFill>
                          <a:schemeClr val="bg1"/>
                        </a:solidFill>
                      </a:rPr>
                      <a:t>C</a:t>
                    </a:r>
                    <a:r>
                      <a:rPr lang="en-US"/>
                      <a:t>laims Fund</a:t>
                    </a:r>
                  </a:p>
                </c:rich>
              </c:tx>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 vs. SF Bar chart - 1 Plan'!$B$14:$B$16</c:f>
              <c:strCache>
                <c:ptCount val="3"/>
                <c:pt idx="0">
                  <c:v>Self-Funded Renewal</c:v>
                </c:pt>
                <c:pt idx="1">
                  <c:v>Self Funded Expected Claims</c:v>
                </c:pt>
                <c:pt idx="2">
                  <c:v>Self Funded Maximum Claims</c:v>
                </c:pt>
              </c:strCache>
            </c:strRef>
          </c:cat>
          <c:val>
            <c:numRef>
              <c:f>'FI vs. SF Bar chart - 1 Plan'!$D$14:$D$16</c:f>
              <c:numCache>
                <c:formatCode>_("$"* #,##0.00_);_("$"* \(#,##0.00\);_("$"* "-"??_);_(@_)</c:formatCode>
                <c:ptCount val="3"/>
                <c:pt idx="0" formatCode="&quot;$&quot;#,##0.00">
                  <c:v>0</c:v>
                </c:pt>
                <c:pt idx="1">
                  <c:v>0</c:v>
                </c:pt>
                <c:pt idx="2">
                  <c:v>0</c:v>
                </c:pt>
              </c:numCache>
            </c:numRef>
          </c:val>
        </c:ser>
        <c:dLbls>
          <c:showLegendKey val="0"/>
          <c:showVal val="1"/>
          <c:showCatName val="0"/>
          <c:showSerName val="0"/>
          <c:showPercent val="0"/>
          <c:showBubbleSize val="0"/>
        </c:dLbls>
        <c:gapWidth val="150"/>
        <c:shape val="box"/>
        <c:axId val="110783872"/>
        <c:axId val="110876544"/>
        <c:axId val="0"/>
      </c:bar3DChart>
      <c:catAx>
        <c:axId val="110783872"/>
        <c:scaling>
          <c:orientation val="minMax"/>
        </c:scaling>
        <c:delete val="1"/>
        <c:axPos val="b"/>
        <c:numFmt formatCode="General" sourceLinked="0"/>
        <c:majorTickMark val="out"/>
        <c:minorTickMark val="none"/>
        <c:tickLblPos val="none"/>
        <c:crossAx val="110876544"/>
        <c:crosses val="autoZero"/>
        <c:auto val="1"/>
        <c:lblAlgn val="ctr"/>
        <c:lblOffset val="100"/>
        <c:noMultiLvlLbl val="0"/>
      </c:catAx>
      <c:valAx>
        <c:axId val="110876544"/>
        <c:scaling>
          <c:orientation val="minMax"/>
        </c:scaling>
        <c:delete val="0"/>
        <c:axPos val="l"/>
        <c:majorGridlines/>
        <c:numFmt formatCode="_(&quot;$&quot;* #,##0.00_);_(&quot;$&quot;* \(#,##0.00\);_(&quot;$&quot;* &quot;-&quot;??_);_(@_)" sourceLinked="1"/>
        <c:majorTickMark val="out"/>
        <c:minorTickMark val="none"/>
        <c:tickLblPos val="nextTo"/>
        <c:crossAx val="110783872"/>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75000000000001465" l="0.70000000000000062" r="0.70000000000000062" t="1" header="0.8"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0286183725"/>
          <c:y val="1.6041151634506427E-2"/>
          <c:w val="0.85260992680282865"/>
          <c:h val="0.85954357792848801"/>
        </c:manualLayout>
      </c:layout>
      <c:bar3DChart>
        <c:barDir val="col"/>
        <c:grouping val="stacked"/>
        <c:varyColors val="0"/>
        <c:ser>
          <c:idx val="0"/>
          <c:order val="0"/>
          <c:tx>
            <c:strRef>
              <c:f>'FI vs. SF Bar chart - 2 Plan'!$C$12</c:f>
              <c:strCache>
                <c:ptCount val="1"/>
                <c:pt idx="0">
                  <c:v>Fixed Cost</c:v>
                </c:pt>
              </c:strCache>
            </c:strRef>
          </c:tx>
          <c:spPr>
            <a:solidFill>
              <a:srgbClr val="FFFF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'FI vs. SF Bar chart - 2 Plan'!$B$13:$B$15</c:f>
              <c:strCache>
                <c:ptCount val="3"/>
                <c:pt idx="0">
                  <c:v>Self-Funded Renewal</c:v>
                </c:pt>
                <c:pt idx="1">
                  <c:v>Self Funded Expected Claims</c:v>
                </c:pt>
                <c:pt idx="2">
                  <c:v>Self Funded Maximum Claims</c:v>
                </c:pt>
              </c:strCache>
            </c:strRef>
          </c:cat>
          <c:val>
            <c:numRef>
              <c:f>'FI vs. SF Bar chart - 2 Plan'!$C$13:$C$15</c:f>
              <c:numCache>
                <c:formatCode>_("$"* #,##0.00_);_("$"* \(#,##0.00\);_("$"* "-"??_);_(@_)</c:formatCode>
                <c:ptCount val="3"/>
                <c:pt idx="0">
                  <c:v>0</c:v>
                </c:pt>
                <c:pt idx="1">
                  <c:v>0</c:v>
                </c:pt>
                <c:pt idx="2">
                  <c:v>0</c:v>
                </c:pt>
              </c:numCache>
            </c:numRef>
          </c:val>
        </c:ser>
        <c:ser>
          <c:idx val="1"/>
          <c:order val="1"/>
          <c:tx>
            <c:strRef>
              <c:f>'FI vs. SF Bar chart - 2 Plan'!$D$12</c:f>
              <c:strCache>
                <c:ptCount val="1"/>
                <c:pt idx="0">
                  <c:v>Claims Cost</c:v>
                </c:pt>
              </c:strCache>
            </c:strRef>
          </c:tx>
          <c:spPr>
            <a:solidFill>
              <a:srgbClr val="00B050"/>
            </a:solidFill>
            <a:ln>
              <a:noFill/>
            </a:ln>
            <a:scene3d>
              <a:camera prst="orthographicFront"/>
              <a:lightRig rig="threePt" dir="t"/>
            </a:scene3d>
            <a:sp3d>
              <a:bevelT/>
            </a:sp3d>
          </c:spPr>
          <c:invertIfNegative val="0"/>
          <c:dLbls>
            <c:dLbl>
              <c:idx val="0"/>
              <c:tx>
                <c:rich>
                  <a:bodyPr/>
                  <a:lstStyle/>
                  <a:p>
                    <a:r>
                      <a:rPr lang="en-US"/>
                      <a:t>Claims Fund </a:t>
                    </a:r>
                  </a:p>
                </c:rich>
              </c:tx>
              <c:showLegendKey val="0"/>
              <c:showVal val="1"/>
              <c:showCatName val="0"/>
              <c:showSerName val="1"/>
              <c:showPercent val="0"/>
              <c:showBubbleSize val="0"/>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solidFill>
                          <a:schemeClr val="bg1"/>
                        </a:solidFill>
                      </a:rPr>
                      <a:t>C</a:t>
                    </a:r>
                    <a:r>
                      <a:rPr lang="en-US"/>
                      <a:t>laims Fund</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 vs. SF Bar chart - 2 Plan'!$B$13:$B$15</c:f>
              <c:strCache>
                <c:ptCount val="3"/>
                <c:pt idx="0">
                  <c:v>Self-Funded Renewal</c:v>
                </c:pt>
                <c:pt idx="1">
                  <c:v>Self Funded Expected Claims</c:v>
                </c:pt>
                <c:pt idx="2">
                  <c:v>Self Funded Maximum Claims</c:v>
                </c:pt>
              </c:strCache>
            </c:strRef>
          </c:cat>
          <c:val>
            <c:numRef>
              <c:f>'FI vs. SF Bar chart - 2 Plan'!$D$13:$D$15</c:f>
              <c:numCache>
                <c:formatCode>_("$"* #,##0.00_);_("$"* \(#,##0.00\);_("$"* "-"??_);_(@_)</c:formatCode>
                <c:ptCount val="3"/>
                <c:pt idx="0">
                  <c:v>0</c:v>
                </c:pt>
                <c:pt idx="1">
                  <c:v>0</c:v>
                </c:pt>
                <c:pt idx="2">
                  <c:v>0</c:v>
                </c:pt>
              </c:numCache>
            </c:numRef>
          </c:val>
        </c:ser>
        <c:dLbls>
          <c:showLegendKey val="0"/>
          <c:showVal val="1"/>
          <c:showCatName val="0"/>
          <c:showSerName val="0"/>
          <c:showPercent val="0"/>
          <c:showBubbleSize val="0"/>
        </c:dLbls>
        <c:gapWidth val="150"/>
        <c:shape val="box"/>
        <c:axId val="113674880"/>
        <c:axId val="119899264"/>
        <c:axId val="0"/>
      </c:bar3DChart>
      <c:catAx>
        <c:axId val="113674880"/>
        <c:scaling>
          <c:orientation val="minMax"/>
        </c:scaling>
        <c:delete val="1"/>
        <c:axPos val="b"/>
        <c:numFmt formatCode="General" sourceLinked="0"/>
        <c:majorTickMark val="out"/>
        <c:minorTickMark val="none"/>
        <c:tickLblPos val="none"/>
        <c:crossAx val="119899264"/>
        <c:crosses val="autoZero"/>
        <c:auto val="1"/>
        <c:lblAlgn val="ctr"/>
        <c:lblOffset val="100"/>
        <c:noMultiLvlLbl val="0"/>
      </c:catAx>
      <c:valAx>
        <c:axId val="119899264"/>
        <c:scaling>
          <c:orientation val="minMax"/>
        </c:scaling>
        <c:delete val="0"/>
        <c:axPos val="l"/>
        <c:majorGridlines/>
        <c:numFmt formatCode="_(&quot;$&quot;* #,##0.00_);_(&quot;$&quot;* \(#,##0.00\);_(&quot;$&quot;* &quot;-&quot;??_);_(@_)" sourceLinked="1"/>
        <c:majorTickMark val="out"/>
        <c:minorTickMark val="none"/>
        <c:tickLblPos val="nextTo"/>
        <c:crossAx val="113674880"/>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75000000000001465" l="0.70000000000000062" r="0.70000000000000062" t="1" header="0.8"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0286183731"/>
          <c:y val="1.6041151634506437E-2"/>
          <c:w val="0.85260992680282865"/>
          <c:h val="0.85954357792848823"/>
        </c:manualLayout>
      </c:layout>
      <c:bar3DChart>
        <c:barDir val="col"/>
        <c:grouping val="stacked"/>
        <c:varyColors val="0"/>
        <c:ser>
          <c:idx val="0"/>
          <c:order val="0"/>
          <c:tx>
            <c:strRef>
              <c:f>'FI vs. SF Bar chart - 3 Plans'!$C$11</c:f>
              <c:strCache>
                <c:ptCount val="1"/>
                <c:pt idx="0">
                  <c:v>Fixed Cost</c:v>
                </c:pt>
              </c:strCache>
            </c:strRef>
          </c:tx>
          <c:spPr>
            <a:solidFill>
              <a:srgbClr val="FFFF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'FI vs. SF Bar chart - 3 Plans'!$B$12:$B$14</c:f>
              <c:strCache>
                <c:ptCount val="3"/>
                <c:pt idx="0">
                  <c:v>Self-Funded Renewal</c:v>
                </c:pt>
                <c:pt idx="1">
                  <c:v>Self Funded Expected Claims</c:v>
                </c:pt>
                <c:pt idx="2">
                  <c:v>Self Funded Maximum Claims</c:v>
                </c:pt>
              </c:strCache>
            </c:strRef>
          </c:cat>
          <c:val>
            <c:numRef>
              <c:f>'FI vs. SF Bar chart - 3 Plans'!$C$12:$C$14</c:f>
              <c:numCache>
                <c:formatCode>_("$"* #,##0.00_);_("$"* \(#,##0.00\);_("$"* "-"??_);_(@_)</c:formatCode>
                <c:ptCount val="3"/>
                <c:pt idx="0">
                  <c:v>0</c:v>
                </c:pt>
                <c:pt idx="1">
                  <c:v>0</c:v>
                </c:pt>
                <c:pt idx="2">
                  <c:v>0</c:v>
                </c:pt>
              </c:numCache>
            </c:numRef>
          </c:val>
        </c:ser>
        <c:ser>
          <c:idx val="1"/>
          <c:order val="1"/>
          <c:tx>
            <c:strRef>
              <c:f>'FI vs. SF Bar chart - 3 Plans'!$D$11</c:f>
              <c:strCache>
                <c:ptCount val="1"/>
                <c:pt idx="0">
                  <c:v>Claims Cost</c:v>
                </c:pt>
              </c:strCache>
            </c:strRef>
          </c:tx>
          <c:spPr>
            <a:solidFill>
              <a:srgbClr val="00B050"/>
            </a:solidFill>
            <a:ln>
              <a:noFill/>
            </a:ln>
            <a:scene3d>
              <a:camera prst="orthographicFront"/>
              <a:lightRig rig="threePt" dir="t"/>
            </a:scene3d>
            <a:sp3d>
              <a:bevelT/>
            </a:sp3d>
          </c:spPr>
          <c:invertIfNegative val="0"/>
          <c:dLbls>
            <c:dLbl>
              <c:idx val="0"/>
              <c:tx>
                <c:rich>
                  <a:bodyPr/>
                  <a:lstStyle/>
                  <a:p>
                    <a:r>
                      <a:rPr lang="en-US"/>
                      <a:t>Claims Fund   </a:t>
                    </a:r>
                  </a:p>
                </c:rich>
              </c:tx>
              <c:showLegendKey val="0"/>
              <c:showVal val="1"/>
              <c:showCatName val="0"/>
              <c:showSerName val="1"/>
              <c:showPercent val="0"/>
              <c:showBubbleSize val="0"/>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solidFill>
                          <a:schemeClr val="bg1"/>
                        </a:solidFill>
                      </a:rPr>
                      <a:t>C</a:t>
                    </a:r>
                    <a:r>
                      <a:rPr lang="en-US"/>
                      <a:t>laims Fund</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 vs. SF Bar chart - 3 Plans'!$B$12:$B$14</c:f>
              <c:strCache>
                <c:ptCount val="3"/>
                <c:pt idx="0">
                  <c:v>Self-Funded Renewal</c:v>
                </c:pt>
                <c:pt idx="1">
                  <c:v>Self Funded Expected Claims</c:v>
                </c:pt>
                <c:pt idx="2">
                  <c:v>Self Funded Maximum Claims</c:v>
                </c:pt>
              </c:strCache>
            </c:strRef>
          </c:cat>
          <c:val>
            <c:numRef>
              <c:f>'FI vs. SF Bar chart - 3 Plans'!$D$12:$D$14</c:f>
              <c:numCache>
                <c:formatCode>_("$"* #,##0.00_);_("$"* \(#,##0.00\);_("$"* "-"??_);_(@_)</c:formatCode>
                <c:ptCount val="3"/>
                <c:pt idx="0">
                  <c:v>0</c:v>
                </c:pt>
                <c:pt idx="1">
                  <c:v>0</c:v>
                </c:pt>
                <c:pt idx="2">
                  <c:v>0</c:v>
                </c:pt>
              </c:numCache>
            </c:numRef>
          </c:val>
        </c:ser>
        <c:dLbls>
          <c:showLegendKey val="0"/>
          <c:showVal val="1"/>
          <c:showCatName val="0"/>
          <c:showSerName val="0"/>
          <c:showPercent val="0"/>
          <c:showBubbleSize val="0"/>
        </c:dLbls>
        <c:gapWidth val="150"/>
        <c:shape val="box"/>
        <c:axId val="129312256"/>
        <c:axId val="129458944"/>
        <c:axId val="0"/>
      </c:bar3DChart>
      <c:catAx>
        <c:axId val="129312256"/>
        <c:scaling>
          <c:orientation val="minMax"/>
        </c:scaling>
        <c:delete val="1"/>
        <c:axPos val="b"/>
        <c:numFmt formatCode="General" sourceLinked="0"/>
        <c:majorTickMark val="out"/>
        <c:minorTickMark val="none"/>
        <c:tickLblPos val="none"/>
        <c:crossAx val="129458944"/>
        <c:crosses val="autoZero"/>
        <c:auto val="1"/>
        <c:lblAlgn val="ctr"/>
        <c:lblOffset val="100"/>
        <c:noMultiLvlLbl val="0"/>
      </c:catAx>
      <c:valAx>
        <c:axId val="129458944"/>
        <c:scaling>
          <c:orientation val="minMax"/>
        </c:scaling>
        <c:delete val="0"/>
        <c:axPos val="l"/>
        <c:majorGridlines/>
        <c:numFmt formatCode="_(&quot;$&quot;* #,##0.00_);_(&quot;$&quot;* \(#,##0.00\);_(&quot;$&quot;* &quot;-&quot;??_);_(@_)" sourceLinked="1"/>
        <c:majorTickMark val="out"/>
        <c:minorTickMark val="none"/>
        <c:tickLblPos val="nextTo"/>
        <c:crossAx val="129312256"/>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25" l="0.45" r="0.45" t="0.5" header="0.8"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0286183736"/>
          <c:y val="1.6041151634506451E-2"/>
          <c:w val="0.85260992680282865"/>
          <c:h val="0.85954357792848846"/>
        </c:manualLayout>
      </c:layout>
      <c:bar3DChart>
        <c:barDir val="col"/>
        <c:grouping val="stacked"/>
        <c:varyColors val="0"/>
        <c:ser>
          <c:idx val="0"/>
          <c:order val="0"/>
          <c:tx>
            <c:strRef>
              <c:f>'FI vs. SF Bar chart - 4 Plans'!$C$11</c:f>
              <c:strCache>
                <c:ptCount val="1"/>
                <c:pt idx="0">
                  <c:v>Fixed Cost</c:v>
                </c:pt>
              </c:strCache>
            </c:strRef>
          </c:tx>
          <c:spPr>
            <a:solidFill>
              <a:srgbClr val="FFFF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'FI vs. SF Bar chart - 4 Plans'!$B$12:$B$14</c:f>
              <c:strCache>
                <c:ptCount val="3"/>
                <c:pt idx="0">
                  <c:v>Self-Funded Renewal</c:v>
                </c:pt>
                <c:pt idx="1">
                  <c:v>Self Funded Expected Claims</c:v>
                </c:pt>
                <c:pt idx="2">
                  <c:v>Self Funded Maximum Claims</c:v>
                </c:pt>
              </c:strCache>
            </c:strRef>
          </c:cat>
          <c:val>
            <c:numRef>
              <c:f>'FI vs. SF Bar chart - 4 Plans'!$C$12:$C$14</c:f>
              <c:numCache>
                <c:formatCode>_("$"* #,##0.00_);_("$"* \(#,##0.00\);_("$"* "-"??_);_(@_)</c:formatCode>
                <c:ptCount val="3"/>
                <c:pt idx="0">
                  <c:v>0</c:v>
                </c:pt>
                <c:pt idx="1">
                  <c:v>0</c:v>
                </c:pt>
                <c:pt idx="2">
                  <c:v>0</c:v>
                </c:pt>
              </c:numCache>
            </c:numRef>
          </c:val>
        </c:ser>
        <c:ser>
          <c:idx val="1"/>
          <c:order val="1"/>
          <c:tx>
            <c:strRef>
              <c:f>'FI vs. SF Bar chart - 4 Plans'!$D$11</c:f>
              <c:strCache>
                <c:ptCount val="1"/>
                <c:pt idx="0">
                  <c:v>Claims Cost</c:v>
                </c:pt>
              </c:strCache>
            </c:strRef>
          </c:tx>
          <c:spPr>
            <a:solidFill>
              <a:srgbClr val="00B050"/>
            </a:solidFill>
            <a:ln>
              <a:noFill/>
            </a:ln>
            <a:scene3d>
              <a:camera prst="orthographicFront"/>
              <a:lightRig rig="threePt" dir="t"/>
            </a:scene3d>
            <a:sp3d>
              <a:bevelT/>
            </a:sp3d>
          </c:spPr>
          <c:invertIfNegative val="0"/>
          <c:dLbls>
            <c:dLbl>
              <c:idx val="0"/>
              <c:tx>
                <c:rich>
                  <a:bodyPr/>
                  <a:lstStyle/>
                  <a:p>
                    <a:r>
                      <a:rPr lang="en-US"/>
                      <a:t>Claims Fund </a:t>
                    </a:r>
                  </a:p>
                </c:rich>
              </c:tx>
              <c:showLegendKey val="0"/>
              <c:showVal val="1"/>
              <c:showCatName val="0"/>
              <c:showSerName val="1"/>
              <c:showPercent val="0"/>
              <c:showBubbleSize val="0"/>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solidFill>
                          <a:schemeClr val="bg1"/>
                        </a:solidFill>
                      </a:rPr>
                      <a:t>C</a:t>
                    </a:r>
                    <a:r>
                      <a:rPr lang="en-US"/>
                      <a:t>laims Fund</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 vs. SF Bar chart - 4 Plans'!$B$12:$B$14</c:f>
              <c:strCache>
                <c:ptCount val="3"/>
                <c:pt idx="0">
                  <c:v>Self-Funded Renewal</c:v>
                </c:pt>
                <c:pt idx="1">
                  <c:v>Self Funded Expected Claims</c:v>
                </c:pt>
                <c:pt idx="2">
                  <c:v>Self Funded Maximum Claims</c:v>
                </c:pt>
              </c:strCache>
            </c:strRef>
          </c:cat>
          <c:val>
            <c:numRef>
              <c:f>'FI vs. SF Bar chart - 4 Plans'!$D$12:$D$14</c:f>
              <c:numCache>
                <c:formatCode>_("$"* #,##0.00_);_("$"* \(#,##0.00\);_("$"* "-"??_);_(@_)</c:formatCode>
                <c:ptCount val="3"/>
                <c:pt idx="0">
                  <c:v>0</c:v>
                </c:pt>
                <c:pt idx="1">
                  <c:v>0</c:v>
                </c:pt>
                <c:pt idx="2">
                  <c:v>0</c:v>
                </c:pt>
              </c:numCache>
            </c:numRef>
          </c:val>
        </c:ser>
        <c:dLbls>
          <c:showLegendKey val="0"/>
          <c:showVal val="1"/>
          <c:showCatName val="0"/>
          <c:showSerName val="0"/>
          <c:showPercent val="0"/>
          <c:showBubbleSize val="0"/>
        </c:dLbls>
        <c:gapWidth val="150"/>
        <c:shape val="box"/>
        <c:axId val="144454784"/>
        <c:axId val="144456320"/>
        <c:axId val="0"/>
      </c:bar3DChart>
      <c:catAx>
        <c:axId val="144454784"/>
        <c:scaling>
          <c:orientation val="minMax"/>
        </c:scaling>
        <c:delete val="1"/>
        <c:axPos val="b"/>
        <c:numFmt formatCode="General" sourceLinked="0"/>
        <c:majorTickMark val="out"/>
        <c:minorTickMark val="none"/>
        <c:tickLblPos val="none"/>
        <c:crossAx val="144456320"/>
        <c:crosses val="autoZero"/>
        <c:auto val="1"/>
        <c:lblAlgn val="ctr"/>
        <c:lblOffset val="100"/>
        <c:noMultiLvlLbl val="0"/>
      </c:catAx>
      <c:valAx>
        <c:axId val="144456320"/>
        <c:scaling>
          <c:orientation val="minMax"/>
        </c:scaling>
        <c:delete val="0"/>
        <c:axPos val="l"/>
        <c:majorGridlines/>
        <c:numFmt formatCode="_(&quot;$&quot;* #,##0.00_);_(&quot;$&quot;* \(#,##0.00\);_(&quot;$&quot;* &quot;-&quot;??_);_(@_)" sourceLinked="1"/>
        <c:majorTickMark val="out"/>
        <c:minorTickMark val="none"/>
        <c:tickLblPos val="nextTo"/>
        <c:crossAx val="144454784"/>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75000000000001465" l="0.70000000000000062" r="0.70000000000000062" t="1" header="0.8"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6353725014"/>
          <c:y val="1.4299987545493545E-2"/>
          <c:w val="0.85260992680282865"/>
          <c:h val="0.85954357792848779"/>
        </c:manualLayout>
      </c:layout>
      <c:bar3DChart>
        <c:barDir val="col"/>
        <c:grouping val="stacked"/>
        <c:varyColors val="0"/>
        <c:ser>
          <c:idx val="0"/>
          <c:order val="0"/>
          <c:tx>
            <c:strRef>
              <c:f>'HealthySolutions ROI Chart'!$C$13</c:f>
              <c:strCache>
                <c:ptCount val="1"/>
                <c:pt idx="0">
                  <c:v>Fixed Cost</c:v>
                </c:pt>
              </c:strCache>
            </c:strRef>
          </c:tx>
          <c:spPr>
            <a:solidFill>
              <a:srgbClr val="FFC0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'HealthySolutions ROI Chart'!$B$14:$B$16</c:f>
              <c:strCache>
                <c:ptCount val="3"/>
                <c:pt idx="0">
                  <c:v>Self Funded Renewal (Expected Claims)</c:v>
                </c:pt>
                <c:pt idx="1">
                  <c:v>HealthySolutions Expected Claims (42% Engagement)</c:v>
                </c:pt>
                <c:pt idx="2">
                  <c:v>HealthySolutions Expected Claims (82% Engagement)</c:v>
                </c:pt>
              </c:strCache>
            </c:strRef>
          </c:cat>
          <c:val>
            <c:numRef>
              <c:f>'HealthySolutions ROI Chart'!$C$14:$C$16</c:f>
              <c:numCache>
                <c:formatCode>_("$"* #,##0.00_);_("$"* \(#,##0.00\);_("$"* "-"??_);_(@_)</c:formatCode>
                <c:ptCount val="3"/>
                <c:pt idx="0">
                  <c:v>0</c:v>
                </c:pt>
                <c:pt idx="1">
                  <c:v>0</c:v>
                </c:pt>
                <c:pt idx="2">
                  <c:v>0</c:v>
                </c:pt>
              </c:numCache>
            </c:numRef>
          </c:val>
        </c:ser>
        <c:ser>
          <c:idx val="1"/>
          <c:order val="1"/>
          <c:tx>
            <c:strRef>
              <c:f>'HealthySolutions ROI Chart'!$D$13</c:f>
              <c:strCache>
                <c:ptCount val="1"/>
                <c:pt idx="0">
                  <c:v>Claims Cost</c:v>
                </c:pt>
              </c:strCache>
            </c:strRef>
          </c:tx>
          <c:spPr>
            <a:solidFill>
              <a:srgbClr val="0070C0"/>
            </a:solidFill>
            <a:ln>
              <a:noFill/>
            </a:ln>
            <a:scene3d>
              <a:camera prst="orthographicFront"/>
              <a:lightRig rig="threePt" dir="t"/>
            </a:scene3d>
            <a:sp3d>
              <a:bevelT/>
            </a:sp3d>
          </c:spPr>
          <c:invertIfNegative val="0"/>
          <c:dLbls>
            <c:dLbl>
              <c:idx val="0"/>
              <c:tx>
                <c:rich>
                  <a:bodyPr/>
                  <a:lstStyle/>
                  <a:p>
                    <a:r>
                      <a:rPr lang="en-US"/>
                      <a:t>Claims Fund</a:t>
                    </a:r>
                  </a:p>
                </c:rich>
              </c:tx>
              <c:showLegendKey val="0"/>
              <c:showVal val="0"/>
              <c:showCatName val="0"/>
              <c:showSerName val="1"/>
              <c:showPercent val="0"/>
              <c:showBubbleSize val="0"/>
              <c:extLst>
                <c:ext xmlns:c15="http://schemas.microsoft.com/office/drawing/2012/chart" uri="{CE6537A1-D6FC-4f65-9D91-7224C49458BB}"/>
              </c:extLst>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1"/>
              <c:showPercent val="0"/>
              <c:showBubbleSize val="0"/>
              <c:extLst>
                <c:ext xmlns:c15="http://schemas.microsoft.com/office/drawing/2012/chart" uri="{CE6537A1-D6FC-4f65-9D91-7224C49458BB}"/>
              </c:extLst>
            </c:dLbl>
            <c:dLbl>
              <c:idx val="2"/>
              <c:tx>
                <c:rich>
                  <a:bodyPr/>
                  <a:lstStyle/>
                  <a:p>
                    <a:r>
                      <a:rPr lang="en-US" b="1">
                        <a:solidFill>
                          <a:schemeClr val="bg1"/>
                        </a:solidFill>
                      </a:rPr>
                      <a:t>C</a:t>
                    </a:r>
                    <a:r>
                      <a:rPr lang="en-US"/>
                      <a:t>laims Fund</a:t>
                    </a:r>
                  </a:p>
                </c:rich>
              </c:tx>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'HealthySolutions ROI Chart'!$B$14:$B$16</c:f>
              <c:strCache>
                <c:ptCount val="3"/>
                <c:pt idx="0">
                  <c:v>Self Funded Renewal (Expected Claims)</c:v>
                </c:pt>
                <c:pt idx="1">
                  <c:v>HealthySolutions Expected Claims (42% Engagement)</c:v>
                </c:pt>
                <c:pt idx="2">
                  <c:v>HealthySolutions Expected Claims (82% Engagement)</c:v>
                </c:pt>
              </c:strCache>
            </c:strRef>
          </c:cat>
          <c:val>
            <c:numRef>
              <c:f>'HealthySolutions ROI Chart'!$D$14:$D$16</c:f>
              <c:numCache>
                <c:formatCode>_("$"* #,##0.00_);_("$"* \(#,##0.00\);_("$"* "-"??_);_(@_)</c:formatCode>
                <c:ptCount val="3"/>
                <c:pt idx="0" formatCode="&quot;$&quot;#,##0.00">
                  <c:v>0</c:v>
                </c:pt>
                <c:pt idx="1">
                  <c:v>-144875.47415879997</c:v>
                </c:pt>
                <c:pt idx="2">
                  <c:v>-282852.11621479993</c:v>
                </c:pt>
              </c:numCache>
            </c:numRef>
          </c:val>
        </c:ser>
        <c:dLbls>
          <c:showLegendKey val="0"/>
          <c:showVal val="1"/>
          <c:showCatName val="0"/>
          <c:showSerName val="0"/>
          <c:showPercent val="0"/>
          <c:showBubbleSize val="0"/>
        </c:dLbls>
        <c:gapWidth val="150"/>
        <c:shape val="box"/>
        <c:axId val="107947904"/>
        <c:axId val="157678592"/>
        <c:axId val="0"/>
      </c:bar3DChart>
      <c:catAx>
        <c:axId val="107947904"/>
        <c:scaling>
          <c:orientation val="minMax"/>
        </c:scaling>
        <c:delete val="1"/>
        <c:axPos val="b"/>
        <c:numFmt formatCode="General" sourceLinked="0"/>
        <c:majorTickMark val="out"/>
        <c:minorTickMark val="none"/>
        <c:tickLblPos val="none"/>
        <c:crossAx val="157678592"/>
        <c:crosses val="autoZero"/>
        <c:auto val="1"/>
        <c:lblAlgn val="ctr"/>
        <c:lblOffset val="100"/>
        <c:noMultiLvlLbl val="0"/>
      </c:catAx>
      <c:valAx>
        <c:axId val="157678592"/>
        <c:scaling>
          <c:orientation val="minMax"/>
        </c:scaling>
        <c:delete val="0"/>
        <c:axPos val="l"/>
        <c:majorGridlines/>
        <c:numFmt formatCode="_(&quot;$&quot;* #,##0.00_);_(&quot;$&quot;* \(#,##0.00\);_(&quot;$&quot;* &quot;-&quot;??_);_(@_)" sourceLinked="1"/>
        <c:majorTickMark val="out"/>
        <c:minorTickMark val="none"/>
        <c:tickLblPos val="nextTo"/>
        <c:crossAx val="107947904"/>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75000000000001465" l="0.70000000000000062" r="0.70000000000000062" t="1" header="0.8" footer="0.30000000000000032"/>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466725</xdr:colOff>
      <xdr:row>4</xdr:row>
      <xdr:rowOff>76200</xdr:rowOff>
    </xdr:to>
    <xdr:pic>
      <xdr:nvPicPr>
        <xdr:cNvPr id="2128"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1657350" cy="6286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9525</xdr:colOff>
          <xdr:row>33</xdr:row>
          <xdr:rowOff>47625</xdr:rowOff>
        </xdr:from>
        <xdr:to>
          <xdr:col>7</xdr:col>
          <xdr:colOff>85725</xdr:colOff>
          <xdr:row>34</xdr:row>
          <xdr:rowOff>28575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First of the month following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0</xdr:rowOff>
        </xdr:from>
        <xdr:to>
          <xdr:col>8</xdr:col>
          <xdr:colOff>142875</xdr:colOff>
          <xdr:row>35</xdr:row>
          <xdr:rowOff>47625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First of the month following date of hire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6</xdr:col>
          <xdr:colOff>257175</xdr:colOff>
          <xdr:row>36</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Date of Hire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9525</xdr:rowOff>
        </xdr:from>
        <xdr:to>
          <xdr:col>8</xdr:col>
          <xdr:colOff>542925</xdr:colOff>
          <xdr:row>22</xdr:row>
          <xdr:rowOff>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this company is part of a control group, related by ownership to any other companies, or has subsidiaries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47</xdr:row>
          <xdr:rowOff>152400</xdr:rowOff>
        </xdr:from>
        <xdr:to>
          <xdr:col>0</xdr:col>
          <xdr:colOff>276225</xdr:colOff>
          <xdr:row>49</xdr:row>
          <xdr:rowOff>19050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152400</xdr:rowOff>
        </xdr:from>
        <xdr:to>
          <xdr:col>3</xdr:col>
          <xdr:colOff>276225</xdr:colOff>
          <xdr:row>49</xdr:row>
          <xdr:rowOff>19050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55</xdr:row>
          <xdr:rowOff>114300</xdr:rowOff>
        </xdr:from>
        <xdr:to>
          <xdr:col>3</xdr:col>
          <xdr:colOff>285750</xdr:colOff>
          <xdr:row>57</xdr:row>
          <xdr:rowOff>28575</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133350</xdr:rowOff>
        </xdr:from>
        <xdr:to>
          <xdr:col>3</xdr:col>
          <xdr:colOff>285750</xdr:colOff>
          <xdr:row>59</xdr:row>
          <xdr:rowOff>38100</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152400</xdr:rowOff>
        </xdr:from>
        <xdr:to>
          <xdr:col>6</xdr:col>
          <xdr:colOff>276225</xdr:colOff>
          <xdr:row>49</xdr:row>
          <xdr:rowOff>19050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95250</xdr:rowOff>
        </xdr:from>
        <xdr:to>
          <xdr:col>6</xdr:col>
          <xdr:colOff>285750</xdr:colOff>
          <xdr:row>57</xdr:row>
          <xdr:rowOff>9525</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114300</xdr:rowOff>
        </xdr:from>
        <xdr:to>
          <xdr:col>6</xdr:col>
          <xdr:colOff>285750</xdr:colOff>
          <xdr:row>59</xdr:row>
          <xdr:rowOff>19050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114300</xdr:rowOff>
        </xdr:from>
        <xdr:to>
          <xdr:col>6</xdr:col>
          <xdr:colOff>285750</xdr:colOff>
          <xdr:row>61</xdr:row>
          <xdr:rowOff>19050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123825</xdr:rowOff>
        </xdr:from>
        <xdr:to>
          <xdr:col>6</xdr:col>
          <xdr:colOff>285750</xdr:colOff>
          <xdr:row>63</xdr:row>
          <xdr:rowOff>28575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114300</xdr:rowOff>
        </xdr:from>
        <xdr:to>
          <xdr:col>6</xdr:col>
          <xdr:colOff>285750</xdr:colOff>
          <xdr:row>65</xdr:row>
          <xdr:rowOff>28575</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114300</xdr:rowOff>
        </xdr:from>
        <xdr:to>
          <xdr:col>3</xdr:col>
          <xdr:colOff>285750</xdr:colOff>
          <xdr:row>65</xdr:row>
          <xdr:rowOff>28575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114300</xdr:rowOff>
        </xdr:from>
        <xdr:to>
          <xdr:col>0</xdr:col>
          <xdr:colOff>285750</xdr:colOff>
          <xdr:row>65</xdr:row>
          <xdr:rowOff>28575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214</xdr:row>
          <xdr:rowOff>0</xdr:rowOff>
        </xdr:from>
        <xdr:to>
          <xdr:col>2</xdr:col>
          <xdr:colOff>590550</xdr:colOff>
          <xdr:row>215</xdr:row>
          <xdr:rowOff>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161925</xdr:rowOff>
        </xdr:from>
        <xdr:to>
          <xdr:col>5</xdr:col>
          <xdr:colOff>257175</xdr:colOff>
          <xdr:row>37</xdr:row>
          <xdr:rowOff>19050</xdr:rowOff>
        </xdr:to>
        <xdr:sp macro="" textlink="">
          <xdr:nvSpPr>
            <xdr:cNvPr id="2"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152400</xdr:rowOff>
        </xdr:from>
        <xdr:to>
          <xdr:col>6</xdr:col>
          <xdr:colOff>257175</xdr:colOff>
          <xdr:row>37</xdr:row>
          <xdr:rowOff>9525</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19050</xdr:rowOff>
    </xdr:from>
    <xdr:to>
      <xdr:col>10</xdr:col>
      <xdr:colOff>47625</xdr:colOff>
      <xdr:row>24</xdr:row>
      <xdr:rowOff>114300</xdr:rowOff>
    </xdr:to>
    <xdr:graphicFrame macro="">
      <xdr:nvGraphicFramePr>
        <xdr:cNvPr id="16385"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2</xdr:col>
      <xdr:colOff>600075</xdr:colOff>
      <xdr:row>2</xdr:row>
      <xdr:rowOff>133350</xdr:rowOff>
    </xdr:to>
    <xdr:pic>
      <xdr:nvPicPr>
        <xdr:cNvPr id="16386"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1647825" cy="6286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9525</xdr:rowOff>
    </xdr:from>
    <xdr:to>
      <xdr:col>10</xdr:col>
      <xdr:colOff>66675</xdr:colOff>
      <xdr:row>24</xdr:row>
      <xdr:rowOff>100035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9526</xdr:colOff>
      <xdr:row>0</xdr:row>
      <xdr:rowOff>0</xdr:rowOff>
    </xdr:from>
    <xdr:to>
      <xdr:col>2</xdr:col>
      <xdr:colOff>342901</xdr:colOff>
      <xdr:row>2</xdr:row>
      <xdr:rowOff>92387</xdr:rowOff>
    </xdr:to>
    <xdr:pic>
      <xdr:nvPicPr>
        <xdr:cNvPr id="3"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6" y="0"/>
          <a:ext cx="1390650" cy="530537"/>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0</xdr:col>
      <xdr:colOff>1171576</xdr:colOff>
      <xdr:row>2</xdr:row>
      <xdr:rowOff>60241</xdr:rowOff>
    </xdr:to>
    <xdr:pic>
      <xdr:nvPicPr>
        <xdr:cNvPr id="18433"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6" y="0"/>
          <a:ext cx="1162050" cy="507916"/>
        </a:xfrm>
        <a:prstGeom prst="rect">
          <a:avLst/>
        </a:prstGeom>
        <a:noFill/>
        <a:ln w="9525">
          <a:noFill/>
          <a:miter lim="800000"/>
          <a:headEnd/>
          <a:tailEnd/>
        </a:ln>
      </xdr:spPr>
    </xdr:pic>
    <xdr:clientData/>
  </xdr:twoCellAnchor>
  <xdr:twoCellAnchor editAs="oneCell">
    <xdr:from>
      <xdr:col>0</xdr:col>
      <xdr:colOff>0</xdr:colOff>
      <xdr:row>44</xdr:row>
      <xdr:rowOff>0</xdr:rowOff>
    </xdr:from>
    <xdr:to>
      <xdr:col>0</xdr:col>
      <xdr:colOff>1162050</xdr:colOff>
      <xdr:row>46</xdr:row>
      <xdr:rowOff>60241</xdr:rowOff>
    </xdr:to>
    <xdr:pic>
      <xdr:nvPicPr>
        <xdr:cNvPr id="5"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7019925"/>
          <a:ext cx="1162050" cy="507916"/>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9525</xdr:colOff>
      <xdr:row>0</xdr:row>
      <xdr:rowOff>0</xdr:rowOff>
    </xdr:from>
    <xdr:ext cx="1290782" cy="495300"/>
    <xdr:pic>
      <xdr:nvPicPr>
        <xdr:cNvPr id="4"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290782" cy="495300"/>
        </a:xfrm>
        <a:prstGeom prst="rect">
          <a:avLst/>
        </a:prstGeom>
        <a:noFill/>
        <a:ln w="9525">
          <a:noFill/>
          <a:miter lim="800000"/>
          <a:headEnd/>
          <a:tailEnd/>
        </a:ln>
      </xdr:spPr>
    </xdr:pic>
    <xdr:clientData/>
  </xdr:oneCellAnchor>
  <xdr:oneCellAnchor>
    <xdr:from>
      <xdr:col>0</xdr:col>
      <xdr:colOff>0</xdr:colOff>
      <xdr:row>43</xdr:row>
      <xdr:rowOff>0</xdr:rowOff>
    </xdr:from>
    <xdr:ext cx="1290782" cy="495300"/>
    <xdr:pic>
      <xdr:nvPicPr>
        <xdr:cNvPr id="5"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6924675"/>
          <a:ext cx="1290782" cy="495300"/>
        </a:xfrm>
        <a:prstGeom prst="rect">
          <a:avLst/>
        </a:prstGeom>
        <a:noFill/>
        <a:ln w="9525">
          <a:noFill/>
          <a:miter lim="800000"/>
          <a:headEnd/>
          <a:tailEnd/>
        </a:ln>
      </xdr:spPr>
    </xdr:pic>
    <xdr:clientData/>
  </xdr:oneCellAnchor>
  <xdr:oneCellAnchor>
    <xdr:from>
      <xdr:col>0</xdr:col>
      <xdr:colOff>0</xdr:colOff>
      <xdr:row>86</xdr:row>
      <xdr:rowOff>0</xdr:rowOff>
    </xdr:from>
    <xdr:ext cx="1290782" cy="495300"/>
    <xdr:pic>
      <xdr:nvPicPr>
        <xdr:cNvPr id="6" name="Picture 5"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13849350"/>
          <a:ext cx="1290782" cy="495300"/>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1162050</xdr:colOff>
      <xdr:row>1</xdr:row>
      <xdr:rowOff>194598</xdr:rowOff>
    </xdr:to>
    <xdr:pic>
      <xdr:nvPicPr>
        <xdr:cNvPr id="20482"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152525" cy="442248"/>
        </a:xfrm>
        <a:prstGeom prst="rect">
          <a:avLst/>
        </a:prstGeom>
        <a:noFill/>
        <a:ln w="9525">
          <a:noFill/>
          <a:miter lim="800000"/>
          <a:headEnd/>
          <a:tailEnd/>
        </a:ln>
      </xdr:spPr>
    </xdr:pic>
    <xdr:clientData/>
  </xdr:twoCellAnchor>
  <xdr:twoCellAnchor editAs="oneCell">
    <xdr:from>
      <xdr:col>0</xdr:col>
      <xdr:colOff>0</xdr:colOff>
      <xdr:row>43</xdr:row>
      <xdr:rowOff>0</xdr:rowOff>
    </xdr:from>
    <xdr:to>
      <xdr:col>0</xdr:col>
      <xdr:colOff>1152525</xdr:colOff>
      <xdr:row>44</xdr:row>
      <xdr:rowOff>194598</xdr:rowOff>
    </xdr:to>
    <xdr:pic>
      <xdr:nvPicPr>
        <xdr:cNvPr id="6"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6924675"/>
          <a:ext cx="1152525" cy="442248"/>
        </a:xfrm>
        <a:prstGeom prst="rect">
          <a:avLst/>
        </a:prstGeom>
        <a:noFill/>
        <a:ln w="9525">
          <a:noFill/>
          <a:miter lim="800000"/>
          <a:headEnd/>
          <a:tailEnd/>
        </a:ln>
      </xdr:spPr>
    </xdr:pic>
    <xdr:clientData/>
  </xdr:twoCellAnchor>
  <xdr:twoCellAnchor editAs="oneCell">
    <xdr:from>
      <xdr:col>0</xdr:col>
      <xdr:colOff>0</xdr:colOff>
      <xdr:row>86</xdr:row>
      <xdr:rowOff>0</xdr:rowOff>
    </xdr:from>
    <xdr:to>
      <xdr:col>0</xdr:col>
      <xdr:colOff>1152525</xdr:colOff>
      <xdr:row>87</xdr:row>
      <xdr:rowOff>194598</xdr:rowOff>
    </xdr:to>
    <xdr:pic>
      <xdr:nvPicPr>
        <xdr:cNvPr id="7"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13849350"/>
          <a:ext cx="1152525" cy="442248"/>
        </a:xfrm>
        <a:prstGeom prst="rect">
          <a:avLst/>
        </a:prstGeom>
        <a:noFill/>
        <a:ln w="9525">
          <a:noFill/>
          <a:miter lim="800000"/>
          <a:headEnd/>
          <a:tailEnd/>
        </a:ln>
      </xdr:spPr>
    </xdr:pic>
    <xdr:clientData/>
  </xdr:twoCellAnchor>
  <xdr:twoCellAnchor editAs="oneCell">
    <xdr:from>
      <xdr:col>0</xdr:col>
      <xdr:colOff>0</xdr:colOff>
      <xdr:row>129</xdr:row>
      <xdr:rowOff>0</xdr:rowOff>
    </xdr:from>
    <xdr:to>
      <xdr:col>0</xdr:col>
      <xdr:colOff>1152525</xdr:colOff>
      <xdr:row>130</xdr:row>
      <xdr:rowOff>194598</xdr:rowOff>
    </xdr:to>
    <xdr:pic>
      <xdr:nvPicPr>
        <xdr:cNvPr id="8"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20774025"/>
          <a:ext cx="1152525" cy="44224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9525</xdr:colOff>
      <xdr:row>85</xdr:row>
      <xdr:rowOff>0</xdr:rowOff>
    </xdr:from>
    <xdr:ext cx="1638300" cy="628650"/>
    <xdr:pic>
      <xdr:nvPicPr>
        <xdr:cNvPr id="4"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6838950"/>
          <a:ext cx="1638300" cy="628650"/>
        </a:xfrm>
        <a:prstGeom prst="rect">
          <a:avLst/>
        </a:prstGeom>
        <a:noFill/>
        <a:ln w="9525">
          <a:noFill/>
          <a:miter lim="800000"/>
          <a:headEnd/>
          <a:tailEnd/>
        </a:ln>
      </xdr:spPr>
    </xdr:pic>
    <xdr:clientData/>
  </xdr:oneCellAnchor>
  <xdr:oneCellAnchor>
    <xdr:from>
      <xdr:col>0</xdr:col>
      <xdr:colOff>0</xdr:colOff>
      <xdr:row>0</xdr:row>
      <xdr:rowOff>0</xdr:rowOff>
    </xdr:from>
    <xdr:ext cx="1638300" cy="628650"/>
    <xdr:pic>
      <xdr:nvPicPr>
        <xdr:cNvPr id="7"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38300" cy="628650"/>
        </a:xfrm>
        <a:prstGeom prst="rect">
          <a:avLst/>
        </a:prstGeom>
        <a:noFill/>
        <a:ln w="9525">
          <a:noFill/>
          <a:miter lim="800000"/>
          <a:headEnd/>
          <a:tailEnd/>
        </a:ln>
      </xdr:spPr>
    </xdr:pic>
    <xdr:clientData/>
  </xdr:oneCellAnchor>
  <xdr:oneCellAnchor>
    <xdr:from>
      <xdr:col>0</xdr:col>
      <xdr:colOff>0</xdr:colOff>
      <xdr:row>42</xdr:row>
      <xdr:rowOff>0</xdr:rowOff>
    </xdr:from>
    <xdr:ext cx="1638300" cy="628650"/>
    <xdr:pic>
      <xdr:nvPicPr>
        <xdr:cNvPr id="8"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1638300" cy="628650"/>
        </a:xfrm>
        <a:prstGeom prst="rect">
          <a:avLst/>
        </a:prstGeom>
        <a:noFill/>
        <a:ln w="9525">
          <a:noFill/>
          <a:miter lim="800000"/>
          <a:headEnd/>
          <a:tailEnd/>
        </a:ln>
      </xdr:spPr>
    </xdr:pic>
    <xdr:clientData/>
  </xdr:oneCellAnchor>
  <xdr:oneCellAnchor>
    <xdr:from>
      <xdr:col>0</xdr:col>
      <xdr:colOff>0</xdr:colOff>
      <xdr:row>128</xdr:row>
      <xdr:rowOff>0</xdr:rowOff>
    </xdr:from>
    <xdr:ext cx="1638300" cy="628650"/>
    <xdr:pic>
      <xdr:nvPicPr>
        <xdr:cNvPr id="9"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20764500"/>
          <a:ext cx="1638300" cy="628650"/>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1647825</xdr:colOff>
      <xdr:row>2</xdr:row>
      <xdr:rowOff>180975</xdr:rowOff>
    </xdr:to>
    <xdr:pic>
      <xdr:nvPicPr>
        <xdr:cNvPr id="22529"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1647825</xdr:colOff>
      <xdr:row>2</xdr:row>
      <xdr:rowOff>180975</xdr:rowOff>
    </xdr:to>
    <xdr:pic>
      <xdr:nvPicPr>
        <xdr:cNvPr id="23553"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1647825</xdr:colOff>
      <xdr:row>2</xdr:row>
      <xdr:rowOff>180975</xdr:rowOff>
    </xdr:to>
    <xdr:pic>
      <xdr:nvPicPr>
        <xdr:cNvPr id="24577"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1647825</xdr:colOff>
      <xdr:row>2</xdr:row>
      <xdr:rowOff>180975</xdr:rowOff>
    </xdr:to>
    <xdr:pic>
      <xdr:nvPicPr>
        <xdr:cNvPr id="25601"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447675</xdr:colOff>
      <xdr:row>2</xdr:row>
      <xdr:rowOff>180975</xdr:rowOff>
    </xdr:to>
    <xdr:pic>
      <xdr:nvPicPr>
        <xdr:cNvPr id="6145"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209550</xdr:colOff>
      <xdr:row>3</xdr:row>
      <xdr:rowOff>19050</xdr:rowOff>
    </xdr:to>
    <xdr:pic>
      <xdr:nvPicPr>
        <xdr:cNvPr id="26625"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419100</xdr:colOff>
      <xdr:row>3</xdr:row>
      <xdr:rowOff>19050</xdr:rowOff>
    </xdr:to>
    <xdr:pic>
      <xdr:nvPicPr>
        <xdr:cNvPr id="27649"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3</xdr:row>
      <xdr:rowOff>19050</xdr:rowOff>
    </xdr:to>
    <xdr:pic>
      <xdr:nvPicPr>
        <xdr:cNvPr id="28673"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3</xdr:row>
      <xdr:rowOff>19050</xdr:rowOff>
    </xdr:to>
    <xdr:pic>
      <xdr:nvPicPr>
        <xdr:cNvPr id="29697"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3</xdr:row>
      <xdr:rowOff>19050</xdr:rowOff>
    </xdr:to>
    <xdr:pic>
      <xdr:nvPicPr>
        <xdr:cNvPr id="30721"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2</xdr:row>
      <xdr:rowOff>219075</xdr:rowOff>
    </xdr:to>
    <xdr:pic>
      <xdr:nvPicPr>
        <xdr:cNvPr id="31745"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2</xdr:row>
      <xdr:rowOff>219075</xdr:rowOff>
    </xdr:to>
    <xdr:pic>
      <xdr:nvPicPr>
        <xdr:cNvPr id="32769"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1104900</xdr:colOff>
      <xdr:row>2</xdr:row>
      <xdr:rowOff>219075</xdr:rowOff>
    </xdr:to>
    <xdr:pic>
      <xdr:nvPicPr>
        <xdr:cNvPr id="5137"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6</xdr:row>
          <xdr:rowOff>514350</xdr:rowOff>
        </xdr:from>
        <xdr:to>
          <xdr:col>0</xdr:col>
          <xdr:colOff>457200</xdr:colOff>
          <xdr:row>8</xdr:row>
          <xdr:rowOff>38100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xdr:row>
          <xdr:rowOff>114300</xdr:rowOff>
        </xdr:from>
        <xdr:to>
          <xdr:col>0</xdr:col>
          <xdr:colOff>466725</xdr:colOff>
          <xdr:row>12</xdr:row>
          <xdr:rowOff>19050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xdr:row>
          <xdr:rowOff>104775</xdr:rowOff>
        </xdr:from>
        <xdr:to>
          <xdr:col>0</xdr:col>
          <xdr:colOff>466725</xdr:colOff>
          <xdr:row>13</xdr:row>
          <xdr:rowOff>19050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xdr:row>
          <xdr:rowOff>114300</xdr:rowOff>
        </xdr:from>
        <xdr:to>
          <xdr:col>0</xdr:col>
          <xdr:colOff>466725</xdr:colOff>
          <xdr:row>15</xdr:row>
          <xdr:rowOff>28575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xdr:row>
          <xdr:rowOff>104775</xdr:rowOff>
        </xdr:from>
        <xdr:to>
          <xdr:col>0</xdr:col>
          <xdr:colOff>466725</xdr:colOff>
          <xdr:row>19</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xdr:row>
          <xdr:rowOff>85725</xdr:rowOff>
        </xdr:from>
        <xdr:to>
          <xdr:col>0</xdr:col>
          <xdr:colOff>466725</xdr:colOff>
          <xdr:row>20</xdr:row>
          <xdr:rowOff>9525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85725</xdr:rowOff>
        </xdr:from>
        <xdr:to>
          <xdr:col>0</xdr:col>
          <xdr:colOff>466725</xdr:colOff>
          <xdr:row>28</xdr:row>
          <xdr:rowOff>9525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xdr:row>
          <xdr:rowOff>123825</xdr:rowOff>
        </xdr:from>
        <xdr:to>
          <xdr:col>0</xdr:col>
          <xdr:colOff>466725</xdr:colOff>
          <xdr:row>21</xdr:row>
          <xdr:rowOff>38100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142875</xdr:rowOff>
        </xdr:from>
        <xdr:to>
          <xdr:col>0</xdr:col>
          <xdr:colOff>466725</xdr:colOff>
          <xdr:row>29</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0</xdr:col>
          <xdr:colOff>457200</xdr:colOff>
          <xdr:row>35</xdr:row>
          <xdr:rowOff>66675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43</xdr:row>
          <xdr:rowOff>0</xdr:rowOff>
        </xdr:from>
        <xdr:to>
          <xdr:col>0</xdr:col>
          <xdr:colOff>466725</xdr:colOff>
          <xdr:row>44</xdr:row>
          <xdr:rowOff>57150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0</xdr:col>
          <xdr:colOff>457200</xdr:colOff>
          <xdr:row>39</xdr:row>
          <xdr:rowOff>57150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43</xdr:row>
          <xdr:rowOff>0</xdr:rowOff>
        </xdr:from>
        <xdr:to>
          <xdr:col>0</xdr:col>
          <xdr:colOff>466725</xdr:colOff>
          <xdr:row>44</xdr:row>
          <xdr:rowOff>57150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xdr:row>
          <xdr:rowOff>0</xdr:rowOff>
        </xdr:from>
        <xdr:to>
          <xdr:col>0</xdr:col>
          <xdr:colOff>466725</xdr:colOff>
          <xdr:row>47</xdr:row>
          <xdr:rowOff>57150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49</xdr:row>
          <xdr:rowOff>142875</xdr:rowOff>
        </xdr:from>
        <xdr:to>
          <xdr:col>0</xdr:col>
          <xdr:colOff>466725</xdr:colOff>
          <xdr:row>51</xdr:row>
          <xdr:rowOff>47625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xdr:row>
          <xdr:rowOff>95250</xdr:rowOff>
        </xdr:from>
        <xdr:to>
          <xdr:col>0</xdr:col>
          <xdr:colOff>466725</xdr:colOff>
          <xdr:row>14</xdr:row>
          <xdr:rowOff>19050</xdr:rowOff>
        </xdr:to>
        <xdr:sp macro="" textlink="">
          <xdr:nvSpPr>
            <xdr:cNvPr id="2"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52</xdr:row>
          <xdr:rowOff>0</xdr:rowOff>
        </xdr:from>
        <xdr:to>
          <xdr:col>0</xdr:col>
          <xdr:colOff>466725</xdr:colOff>
          <xdr:row>53</xdr:row>
          <xdr:rowOff>57150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0</xdr:col>
          <xdr:colOff>457200</xdr:colOff>
          <xdr:row>33</xdr:row>
          <xdr:rowOff>76200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xdr:oneCellAnchor>
    <xdr:from>
      <xdr:col>0</xdr:col>
      <xdr:colOff>19050</xdr:colOff>
      <xdr:row>0</xdr:row>
      <xdr:rowOff>15875</xdr:rowOff>
    </xdr:from>
    <xdr:ext cx="6677025" cy="2060575"/>
    <xdr:sp macro="" textlink="">
      <xdr:nvSpPr>
        <xdr:cNvPr id="8" name="TextBox 7"/>
        <xdr:cNvSpPr txBox="1"/>
      </xdr:nvSpPr>
      <xdr:spPr>
        <a:xfrm>
          <a:off x="19050" y="15875"/>
          <a:ext cx="6677025" cy="206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320040" algn="just"/>
          <a:r>
            <a:rPr lang="en-US" sz="1400" b="1">
              <a:solidFill>
                <a:schemeClr val="bg1"/>
              </a:solidFill>
              <a:latin typeface="+mn-lt"/>
            </a:rPr>
            <a:t>Group Benefit</a:t>
          </a:r>
          <a:r>
            <a:rPr lang="en-US" sz="1400" b="1" baseline="0">
              <a:solidFill>
                <a:schemeClr val="bg1"/>
              </a:solidFill>
              <a:latin typeface="+mn-lt"/>
            </a:rPr>
            <a:t> Services, Inc. (GBS) is a national leader in the administration and management of employee benefit programs. We began in 1980 with a vision to offer businesses an efficient alternative to traditional health insurance plans and a commitment to lead the industry in customer service. We have built a solid reputation for delivering innovative, cost-effective employee benefit solutions and outstanding customer service. GBS provides the administrative, claims adjudication, care management, customer service, reporting and technology services needed to professionally manage your HealthyAdvantage plan. </a:t>
          </a:r>
          <a:endParaRPr lang="en-US" sz="1400" b="1">
            <a:solidFill>
              <a:schemeClr val="bg1"/>
            </a:solidFill>
            <a:latin typeface="+mn-lt"/>
          </a:endParaRPr>
        </a:p>
      </xdr:txBody>
    </xdr:sp>
    <xdr:clientData/>
  </xdr:oneCellAnchor>
  <xdr:twoCellAnchor editAs="oneCell">
    <xdr:from>
      <xdr:col>2</xdr:col>
      <xdr:colOff>542925</xdr:colOff>
      <xdr:row>23</xdr:row>
      <xdr:rowOff>57150</xdr:rowOff>
    </xdr:from>
    <xdr:to>
      <xdr:col>7</xdr:col>
      <xdr:colOff>419100</xdr:colOff>
      <xdr:row>30</xdr:row>
      <xdr:rowOff>57150</xdr:rowOff>
    </xdr:to>
    <xdr:pic>
      <xdr:nvPicPr>
        <xdr:cNvPr id="33794" name="Picture 32" descr="GBS - 1color - black on clear bg (1000x385, rgb, 300ppi hi-res gif).gif"/>
        <xdr:cNvPicPr>
          <a:picLocks noChangeAspect="1"/>
        </xdr:cNvPicPr>
      </xdr:nvPicPr>
      <xdr:blipFill>
        <a:blip xmlns:r="http://schemas.openxmlformats.org/officeDocument/2006/relationships" r:embed="rId1" cstate="print"/>
        <a:srcRect/>
        <a:stretch>
          <a:fillRect/>
        </a:stretch>
      </xdr:blipFill>
      <xdr:spPr bwMode="auto">
        <a:xfrm>
          <a:off x="1762125" y="3810000"/>
          <a:ext cx="2924175" cy="1133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209550</xdr:colOff>
          <xdr:row>4</xdr:row>
          <xdr:rowOff>171450</xdr:rowOff>
        </xdr:from>
        <xdr:to>
          <xdr:col>13</xdr:col>
          <xdr:colOff>428625</xdr:colOff>
          <xdr:row>6</xdr:row>
          <xdr:rowOff>76200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xdr:row>
          <xdr:rowOff>171450</xdr:rowOff>
        </xdr:from>
        <xdr:to>
          <xdr:col>14</xdr:col>
          <xdr:colOff>419100</xdr:colOff>
          <xdr:row>6</xdr:row>
          <xdr:rowOff>76200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11</xdr:row>
          <xdr:rowOff>57150</xdr:rowOff>
        </xdr:from>
        <xdr:to>
          <xdr:col>13</xdr:col>
          <xdr:colOff>419100</xdr:colOff>
          <xdr:row>12</xdr:row>
          <xdr:rowOff>133350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66675</xdr:rowOff>
        </xdr:from>
        <xdr:to>
          <xdr:col>14</xdr:col>
          <xdr:colOff>428625</xdr:colOff>
          <xdr:row>12</xdr:row>
          <xdr:rowOff>142875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85725</xdr:rowOff>
        </xdr:from>
        <xdr:to>
          <xdr:col>13</xdr:col>
          <xdr:colOff>400050</xdr:colOff>
          <xdr:row>25</xdr:row>
          <xdr:rowOff>133350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24</xdr:row>
          <xdr:rowOff>85725</xdr:rowOff>
        </xdr:from>
        <xdr:to>
          <xdr:col>14</xdr:col>
          <xdr:colOff>419100</xdr:colOff>
          <xdr:row>25</xdr:row>
          <xdr:rowOff>133350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85725</xdr:rowOff>
        </xdr:from>
        <xdr:to>
          <xdr:col>13</xdr:col>
          <xdr:colOff>361950</xdr:colOff>
          <xdr:row>31</xdr:row>
          <xdr:rowOff>133350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85725</xdr:rowOff>
        </xdr:from>
        <xdr:to>
          <xdr:col>14</xdr:col>
          <xdr:colOff>428625</xdr:colOff>
          <xdr:row>31</xdr:row>
          <xdr:rowOff>133350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85725</xdr:rowOff>
        </xdr:from>
        <xdr:to>
          <xdr:col>13</xdr:col>
          <xdr:colOff>371475</xdr:colOff>
          <xdr:row>38</xdr:row>
          <xdr:rowOff>133350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37</xdr:row>
          <xdr:rowOff>85725</xdr:rowOff>
        </xdr:from>
        <xdr:to>
          <xdr:col>14</xdr:col>
          <xdr:colOff>438150</xdr:colOff>
          <xdr:row>38</xdr:row>
          <xdr:rowOff>133350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44</xdr:row>
          <xdr:rowOff>85725</xdr:rowOff>
        </xdr:from>
        <xdr:to>
          <xdr:col>13</xdr:col>
          <xdr:colOff>352425</xdr:colOff>
          <xdr:row>45</xdr:row>
          <xdr:rowOff>133350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44</xdr:row>
          <xdr:rowOff>85725</xdr:rowOff>
        </xdr:from>
        <xdr:to>
          <xdr:col>14</xdr:col>
          <xdr:colOff>419100</xdr:colOff>
          <xdr:row>45</xdr:row>
          <xdr:rowOff>133350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1</xdr:colOff>
      <xdr:row>9</xdr:row>
      <xdr:rowOff>14721</xdr:rowOff>
    </xdr:from>
    <xdr:to>
      <xdr:col>5</xdr:col>
      <xdr:colOff>95250</xdr:colOff>
      <xdr:row>20</xdr:row>
      <xdr:rowOff>155499</xdr:rowOff>
    </xdr:to>
    <xdr:pic>
      <xdr:nvPicPr>
        <xdr:cNvPr id="9" name="Picture 8" descr="Mother and baby_shutterstock_9243790.jpg"/>
        <xdr:cNvPicPr>
          <a:picLocks noChangeAspect="1"/>
        </xdr:cNvPicPr>
      </xdr:nvPicPr>
      <xdr:blipFill>
        <a:blip xmlns:r="http://schemas.openxmlformats.org/officeDocument/2006/relationships" r:embed="rId1" cstate="print"/>
        <a:stretch>
          <a:fillRect/>
        </a:stretch>
      </xdr:blipFill>
      <xdr:spPr>
        <a:xfrm>
          <a:off x="609601" y="2186421"/>
          <a:ext cx="2533649" cy="1921953"/>
        </a:xfrm>
        <a:prstGeom prst="rect">
          <a:avLst/>
        </a:prstGeom>
        <a:effectLst>
          <a:outerShdw blurRad="50800" dist="38100" algn="l" rotWithShape="0">
            <a:prstClr val="black">
              <a:alpha val="40000"/>
            </a:prstClr>
          </a:outerShdw>
        </a:effectLst>
      </xdr:spPr>
    </xdr:pic>
    <xdr:clientData/>
  </xdr:twoCellAnchor>
  <xdr:twoCellAnchor editAs="oneCell">
    <xdr:from>
      <xdr:col>5</xdr:col>
      <xdr:colOff>596566</xdr:colOff>
      <xdr:row>9</xdr:row>
      <xdr:rowOff>18184</xdr:rowOff>
    </xdr:from>
    <xdr:to>
      <xdr:col>10</xdr:col>
      <xdr:colOff>571500</xdr:colOff>
      <xdr:row>20</xdr:row>
      <xdr:rowOff>142875</xdr:rowOff>
    </xdr:to>
    <xdr:pic>
      <xdr:nvPicPr>
        <xdr:cNvPr id="10" name="Picture 9" descr="Business woman-young with others_shutterstock_3248515.jpg"/>
        <xdr:cNvPicPr>
          <a:picLocks noChangeAspect="1"/>
        </xdr:cNvPicPr>
      </xdr:nvPicPr>
      <xdr:blipFill>
        <a:blip xmlns:r="http://schemas.openxmlformats.org/officeDocument/2006/relationships" r:embed="rId2" cstate="print"/>
        <a:stretch>
          <a:fillRect/>
        </a:stretch>
      </xdr:blipFill>
      <xdr:spPr>
        <a:xfrm>
          <a:off x="3644566" y="2189884"/>
          <a:ext cx="2822909" cy="1905866"/>
        </a:xfrm>
        <a:prstGeom prst="rect">
          <a:avLst/>
        </a:prstGeom>
        <a:effectLst>
          <a:outerShdw blurRad="50800" dist="38100" algn="l" rotWithShape="0">
            <a:prstClr val="black">
              <a:alpha val="40000"/>
            </a:prstClr>
          </a:outerShdw>
        </a:effectLst>
      </xdr:spPr>
    </xdr:pic>
    <xdr:clientData/>
  </xdr:twoCellAnchor>
  <xdr:twoCellAnchor editAs="oneCell">
    <xdr:from>
      <xdr:col>1</xdr:col>
      <xdr:colOff>19051</xdr:colOff>
      <xdr:row>25</xdr:row>
      <xdr:rowOff>12989</xdr:rowOff>
    </xdr:from>
    <xdr:to>
      <xdr:col>5</xdr:col>
      <xdr:colOff>123825</xdr:colOff>
      <xdr:row>37</xdr:row>
      <xdr:rowOff>77997</xdr:rowOff>
    </xdr:to>
    <xdr:pic>
      <xdr:nvPicPr>
        <xdr:cNvPr id="11" name="Picture 10" descr="Couple on beach_shutterstock_5843728.jpg"/>
        <xdr:cNvPicPr>
          <a:picLocks noChangeAspect="1"/>
        </xdr:cNvPicPr>
      </xdr:nvPicPr>
      <xdr:blipFill>
        <a:blip xmlns:r="http://schemas.openxmlformats.org/officeDocument/2006/relationships" r:embed="rId3" cstate="print"/>
        <a:stretch>
          <a:fillRect/>
        </a:stretch>
      </xdr:blipFill>
      <xdr:spPr>
        <a:xfrm>
          <a:off x="628651" y="4775489"/>
          <a:ext cx="2543174" cy="2008108"/>
        </a:xfrm>
        <a:prstGeom prst="rect">
          <a:avLst/>
        </a:prstGeom>
        <a:effectLst>
          <a:outerShdw blurRad="50800" dist="38100" algn="l" rotWithShape="0">
            <a:prstClr val="black">
              <a:alpha val="40000"/>
            </a:prstClr>
          </a:outerShdw>
        </a:effectLst>
      </xdr:spPr>
    </xdr:pic>
    <xdr:clientData/>
  </xdr:twoCellAnchor>
  <xdr:twoCellAnchor editAs="oneCell">
    <xdr:from>
      <xdr:col>5</xdr:col>
      <xdr:colOff>582758</xdr:colOff>
      <xdr:row>25</xdr:row>
      <xdr:rowOff>2798</xdr:rowOff>
    </xdr:from>
    <xdr:to>
      <xdr:col>10</xdr:col>
      <xdr:colOff>571501</xdr:colOff>
      <xdr:row>37</xdr:row>
      <xdr:rowOff>76200</xdr:rowOff>
    </xdr:to>
    <xdr:pic>
      <xdr:nvPicPr>
        <xdr:cNvPr id="12" name="Picture 11" descr="Doctors young-shutterstock_1519902.jpg"/>
        <xdr:cNvPicPr>
          <a:picLocks noChangeAspect="1"/>
        </xdr:cNvPicPr>
      </xdr:nvPicPr>
      <xdr:blipFill>
        <a:blip xmlns:r="http://schemas.openxmlformats.org/officeDocument/2006/relationships" r:embed="rId4" cstate="print"/>
        <a:stretch>
          <a:fillRect/>
        </a:stretch>
      </xdr:blipFill>
      <xdr:spPr>
        <a:xfrm>
          <a:off x="3630758" y="4765298"/>
          <a:ext cx="2836718" cy="2016502"/>
        </a:xfrm>
        <a:prstGeom prst="rect">
          <a:avLst/>
        </a:prstGeom>
        <a:effectLst>
          <a:outerShdw blurRad="50800" dist="38100" algn="l" rotWithShape="0">
            <a:prstClr val="black">
              <a:alpha val="40000"/>
            </a:prstClr>
          </a:outerShdw>
        </a:effectLst>
      </xdr:spPr>
    </xdr:pic>
    <xdr:clientData/>
  </xdr:twoCellAnchor>
  <xdr:twoCellAnchor editAs="oneCell">
    <xdr:from>
      <xdr:col>3</xdr:col>
      <xdr:colOff>342900</xdr:colOff>
      <xdr:row>41</xdr:row>
      <xdr:rowOff>47625</xdr:rowOff>
    </xdr:from>
    <xdr:to>
      <xdr:col>8</xdr:col>
      <xdr:colOff>104775</xdr:colOff>
      <xdr:row>47</xdr:row>
      <xdr:rowOff>142875</xdr:rowOff>
    </xdr:to>
    <xdr:pic>
      <xdr:nvPicPr>
        <xdr:cNvPr id="7173" name="Picture 12" descr="00 GBS - Group Benefit Services (3000x1155, rgb, 300ppi hi-res jpg).jpg"/>
        <xdr:cNvPicPr>
          <a:picLocks noChangeAspect="1"/>
        </xdr:cNvPicPr>
      </xdr:nvPicPr>
      <xdr:blipFill>
        <a:blip xmlns:r="http://schemas.openxmlformats.org/officeDocument/2006/relationships" r:embed="rId5" cstate="print"/>
        <a:srcRect/>
        <a:stretch>
          <a:fillRect/>
        </a:stretch>
      </xdr:blipFill>
      <xdr:spPr bwMode="auto">
        <a:xfrm>
          <a:off x="2171700" y="7400925"/>
          <a:ext cx="2809875" cy="1066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17</xdr:row>
      <xdr:rowOff>19050</xdr:rowOff>
    </xdr:from>
    <xdr:to>
      <xdr:col>6</xdr:col>
      <xdr:colOff>9525</xdr:colOff>
      <xdr:row>28</xdr:row>
      <xdr:rowOff>152400</xdr:rowOff>
    </xdr:to>
    <xdr:pic>
      <xdr:nvPicPr>
        <xdr:cNvPr id="8193" name="Picture 3" descr="Family of 3 on Beach-shutterstock_3440312.jpg"/>
        <xdr:cNvPicPr>
          <a:picLocks noChangeAspect="1"/>
        </xdr:cNvPicPr>
      </xdr:nvPicPr>
      <xdr:blipFill>
        <a:blip xmlns:r="http://schemas.openxmlformats.org/officeDocument/2006/relationships" r:embed="rId1" cstate="print"/>
        <a:srcRect/>
        <a:stretch>
          <a:fillRect/>
        </a:stretch>
      </xdr:blipFill>
      <xdr:spPr bwMode="auto">
        <a:xfrm>
          <a:off x="0" y="5143500"/>
          <a:ext cx="3476625" cy="2047875"/>
        </a:xfrm>
        <a:prstGeom prst="rect">
          <a:avLst/>
        </a:prstGeom>
        <a:noFill/>
        <a:ln w="9525">
          <a:noFill/>
          <a:miter lim="800000"/>
          <a:headEnd/>
          <a:tailEnd/>
        </a:ln>
      </xdr:spPr>
    </xdr:pic>
    <xdr:clientData/>
  </xdr:twoCellAnchor>
  <xdr:twoCellAnchor>
    <xdr:from>
      <xdr:col>2</xdr:col>
      <xdr:colOff>161925</xdr:colOff>
      <xdr:row>17</xdr:row>
      <xdr:rowOff>152400</xdr:rowOff>
    </xdr:from>
    <xdr:to>
      <xdr:col>11</xdr:col>
      <xdr:colOff>57150</xdr:colOff>
      <xdr:row>30</xdr:row>
      <xdr:rowOff>38100</xdr:rowOff>
    </xdr:to>
    <xdr:grpSp>
      <xdr:nvGrpSpPr>
        <xdr:cNvPr id="8194" name="Group 1"/>
        <xdr:cNvGrpSpPr>
          <a:grpSpLocks/>
        </xdr:cNvGrpSpPr>
      </xdr:nvGrpSpPr>
      <xdr:grpSpPr bwMode="auto">
        <a:xfrm>
          <a:off x="1190625" y="5276850"/>
          <a:ext cx="5667375" cy="2095500"/>
          <a:chOff x="12580" y="174"/>
          <a:chExt cx="11737" cy="4488"/>
        </a:xfrm>
        <a:solidFill>
          <a:schemeClr val="tx1"/>
        </a:solidFill>
      </xdr:grpSpPr>
      <xdr:sp macro="" textlink="">
        <xdr:nvSpPr>
          <xdr:cNvPr id="8197" name="Freeform 2"/>
          <xdr:cNvSpPr>
            <a:spLocks/>
          </xdr:cNvSpPr>
        </xdr:nvSpPr>
        <xdr:spPr bwMode="auto">
          <a:xfrm>
            <a:off x="12592" y="289"/>
            <a:ext cx="11704" cy="20"/>
          </a:xfrm>
          <a:custGeom>
            <a:avLst/>
            <a:gdLst>
              <a:gd name="T0" fmla="*/ 11704 w 11704"/>
              <a:gd name="T1" fmla="*/ 0 h 20"/>
              <a:gd name="T2" fmla="*/ 0 w 11704"/>
              <a:gd name="T3" fmla="*/ 0 h 20"/>
              <a:gd name="T4" fmla="*/ 0 60000 65536"/>
              <a:gd name="T5" fmla="*/ 0 60000 65536"/>
              <a:gd name="T6" fmla="*/ 0 w 11704"/>
              <a:gd name="T7" fmla="*/ 0 h 20"/>
              <a:gd name="T8" fmla="*/ 11704 w 11704"/>
              <a:gd name="T9" fmla="*/ 20 h 20"/>
            </a:gdLst>
            <a:ahLst/>
            <a:cxnLst>
              <a:cxn ang="T4">
                <a:pos x="T0" y="T1"/>
              </a:cxn>
              <a:cxn ang="T5">
                <a:pos x="T2" y="T3"/>
              </a:cxn>
            </a:cxnLst>
            <a:rect l="T6" t="T7" r="T8" b="T9"/>
            <a:pathLst>
              <a:path w="11704" h="20">
                <a:moveTo>
                  <a:pt x="11704" y="0"/>
                </a:moveTo>
                <a:lnTo>
                  <a:pt x="0" y="0"/>
                </a:lnTo>
              </a:path>
            </a:pathLst>
          </a:custGeom>
          <a:grpFill/>
          <a:ln w="16328">
            <a:noFill/>
            <a:round/>
            <a:headEnd/>
            <a:tailEnd/>
          </a:ln>
        </xdr:spPr>
      </xdr:sp>
      <xdr:sp macro="" textlink="">
        <xdr:nvSpPr>
          <xdr:cNvPr id="8198" name="Freeform 3"/>
          <xdr:cNvSpPr>
            <a:spLocks/>
          </xdr:cNvSpPr>
        </xdr:nvSpPr>
        <xdr:spPr bwMode="auto">
          <a:xfrm>
            <a:off x="24306" y="284"/>
            <a:ext cx="20" cy="4367"/>
          </a:xfrm>
          <a:custGeom>
            <a:avLst/>
            <a:gdLst>
              <a:gd name="T0" fmla="*/ 0 w 20"/>
              <a:gd name="T1" fmla="*/ 0 h 4367"/>
              <a:gd name="T2" fmla="*/ 0 w 20"/>
              <a:gd name="T3" fmla="*/ 4367 h 4367"/>
              <a:gd name="T4" fmla="*/ 0 60000 65536"/>
              <a:gd name="T5" fmla="*/ 0 60000 65536"/>
              <a:gd name="T6" fmla="*/ 0 w 20"/>
              <a:gd name="T7" fmla="*/ 0 h 4367"/>
              <a:gd name="T8" fmla="*/ 20 w 20"/>
              <a:gd name="T9" fmla="*/ 4367 h 4367"/>
            </a:gdLst>
            <a:ahLst/>
            <a:cxnLst>
              <a:cxn ang="T4">
                <a:pos x="T0" y="T1"/>
              </a:cxn>
              <a:cxn ang="T5">
                <a:pos x="T2" y="T3"/>
              </a:cxn>
            </a:cxnLst>
            <a:rect l="T6" t="T7" r="T8" b="T9"/>
            <a:pathLst>
              <a:path w="20" h="4367">
                <a:moveTo>
                  <a:pt x="0" y="0"/>
                </a:moveTo>
                <a:lnTo>
                  <a:pt x="0" y="4367"/>
                </a:lnTo>
              </a:path>
            </a:pathLst>
          </a:custGeom>
          <a:grpFill/>
          <a:ln w="11713">
            <a:noFill/>
            <a:round/>
            <a:headEnd/>
            <a:tailEnd/>
          </a:ln>
        </xdr:spPr>
      </xdr:sp>
      <xdr:sp macro="" textlink="">
        <xdr:nvSpPr>
          <xdr:cNvPr id="8199" name="Freeform 4"/>
          <xdr:cNvSpPr>
            <a:spLocks/>
          </xdr:cNvSpPr>
        </xdr:nvSpPr>
        <xdr:spPr bwMode="auto">
          <a:xfrm>
            <a:off x="12597" y="292"/>
            <a:ext cx="20" cy="4359"/>
          </a:xfrm>
          <a:custGeom>
            <a:avLst/>
            <a:gdLst>
              <a:gd name="T0" fmla="*/ 0 w 20"/>
              <a:gd name="T1" fmla="*/ 0 h 4359"/>
              <a:gd name="T2" fmla="*/ 0 w 20"/>
              <a:gd name="T3" fmla="*/ 4358 h 4359"/>
              <a:gd name="T4" fmla="*/ 0 60000 65536"/>
              <a:gd name="T5" fmla="*/ 0 60000 65536"/>
              <a:gd name="T6" fmla="*/ 0 w 20"/>
              <a:gd name="T7" fmla="*/ 0 h 4359"/>
              <a:gd name="T8" fmla="*/ 20 w 20"/>
              <a:gd name="T9" fmla="*/ 4359 h 4359"/>
            </a:gdLst>
            <a:ahLst/>
            <a:cxnLst>
              <a:cxn ang="T4">
                <a:pos x="T0" y="T1"/>
              </a:cxn>
              <a:cxn ang="T5">
                <a:pos x="T2" y="T3"/>
              </a:cxn>
            </a:cxnLst>
            <a:rect l="T6" t="T7" r="T8" b="T9"/>
            <a:pathLst>
              <a:path w="20" h="4359">
                <a:moveTo>
                  <a:pt x="0" y="0"/>
                </a:moveTo>
                <a:lnTo>
                  <a:pt x="0" y="4358"/>
                </a:lnTo>
              </a:path>
            </a:pathLst>
          </a:custGeom>
          <a:grpFill/>
          <a:ln w="6996">
            <a:noFill/>
            <a:round/>
            <a:headEnd/>
            <a:tailEnd/>
          </a:ln>
        </xdr:spPr>
      </xdr:sp>
      <xdr:sp macro="" textlink="">
        <xdr:nvSpPr>
          <xdr:cNvPr id="8200" name="Freeform 5"/>
          <xdr:cNvSpPr>
            <a:spLocks/>
          </xdr:cNvSpPr>
        </xdr:nvSpPr>
        <xdr:spPr bwMode="auto">
          <a:xfrm>
            <a:off x="12608" y="287"/>
            <a:ext cx="20" cy="4364"/>
          </a:xfrm>
          <a:custGeom>
            <a:avLst/>
            <a:gdLst>
              <a:gd name="T0" fmla="*/ 0 w 20"/>
              <a:gd name="T1" fmla="*/ 0 h 4364"/>
              <a:gd name="T2" fmla="*/ 0 w 20"/>
              <a:gd name="T3" fmla="*/ 4364 h 4364"/>
              <a:gd name="T4" fmla="*/ 0 60000 65536"/>
              <a:gd name="T5" fmla="*/ 0 60000 65536"/>
              <a:gd name="T6" fmla="*/ 0 w 20"/>
              <a:gd name="T7" fmla="*/ 0 h 4364"/>
              <a:gd name="T8" fmla="*/ 20 w 20"/>
              <a:gd name="T9" fmla="*/ 4364 h 4364"/>
            </a:gdLst>
            <a:ahLst/>
            <a:cxnLst>
              <a:cxn ang="T4">
                <a:pos x="T0" y="T1"/>
              </a:cxn>
              <a:cxn ang="T5">
                <a:pos x="T2" y="T3"/>
              </a:cxn>
            </a:cxnLst>
            <a:rect l="T6" t="T7" r="T8" b="T9"/>
            <a:pathLst>
              <a:path w="20" h="4364">
                <a:moveTo>
                  <a:pt x="0" y="0"/>
                </a:moveTo>
                <a:lnTo>
                  <a:pt x="0" y="4364"/>
                </a:lnTo>
              </a:path>
            </a:pathLst>
          </a:custGeom>
          <a:grpFill/>
          <a:ln w="6996">
            <a:noFill/>
            <a:round/>
            <a:headEnd/>
            <a:tailEnd/>
          </a:ln>
        </xdr:spPr>
      </xdr:sp>
      <xdr:sp macro="" textlink="">
        <xdr:nvSpPr>
          <xdr:cNvPr id="8201" name="Freeform 6"/>
          <xdr:cNvSpPr>
            <a:spLocks/>
          </xdr:cNvSpPr>
        </xdr:nvSpPr>
        <xdr:spPr bwMode="auto">
          <a:xfrm>
            <a:off x="12613" y="4643"/>
            <a:ext cx="11683" cy="20"/>
          </a:xfrm>
          <a:custGeom>
            <a:avLst/>
            <a:gdLst>
              <a:gd name="T0" fmla="*/ 11683 w 11683"/>
              <a:gd name="T1" fmla="*/ 0 h 20"/>
              <a:gd name="T2" fmla="*/ 0 w 11683"/>
              <a:gd name="T3" fmla="*/ 0 h 20"/>
              <a:gd name="T4" fmla="*/ 0 60000 65536"/>
              <a:gd name="T5" fmla="*/ 0 60000 65536"/>
              <a:gd name="T6" fmla="*/ 0 w 11683"/>
              <a:gd name="T7" fmla="*/ 0 h 20"/>
              <a:gd name="T8" fmla="*/ 11683 w 11683"/>
              <a:gd name="T9" fmla="*/ 20 h 20"/>
            </a:gdLst>
            <a:ahLst/>
            <a:cxnLst>
              <a:cxn ang="T4">
                <a:pos x="T0" y="T1"/>
              </a:cxn>
              <a:cxn ang="T5">
                <a:pos x="T2" y="T3"/>
              </a:cxn>
            </a:cxnLst>
            <a:rect l="T6" t="T7" r="T8" b="T9"/>
            <a:pathLst>
              <a:path w="11683" h="20">
                <a:moveTo>
                  <a:pt x="11683" y="0"/>
                </a:moveTo>
                <a:lnTo>
                  <a:pt x="0" y="0"/>
                </a:lnTo>
              </a:path>
            </a:pathLst>
          </a:custGeom>
          <a:grpFill/>
          <a:ln w="14165">
            <a:noFill/>
            <a:round/>
            <a:headEnd/>
            <a:tailEnd/>
          </a:ln>
        </xdr:spPr>
      </xdr:sp>
      <xdr:sp macro="" textlink="">
        <xdr:nvSpPr>
          <xdr:cNvPr id="8202" name="Freeform 7"/>
          <xdr:cNvSpPr>
            <a:spLocks/>
          </xdr:cNvSpPr>
        </xdr:nvSpPr>
        <xdr:spPr bwMode="auto">
          <a:xfrm>
            <a:off x="17879" y="184"/>
            <a:ext cx="3608" cy="3420"/>
          </a:xfrm>
          <a:custGeom>
            <a:avLst/>
            <a:gdLst>
              <a:gd name="T0" fmla="*/ 3601 w 3608"/>
              <a:gd name="T1" fmla="*/ 1569 h 3420"/>
              <a:gd name="T2" fmla="*/ 3555 w 3608"/>
              <a:gd name="T3" fmla="*/ 1299 h 3420"/>
              <a:gd name="T4" fmla="*/ 3465 w 3608"/>
              <a:gd name="T5" fmla="*/ 1044 h 3420"/>
              <a:gd name="T6" fmla="*/ 3337 w 3608"/>
              <a:gd name="T7" fmla="*/ 809 h 3420"/>
              <a:gd name="T8" fmla="*/ 3173 w 3608"/>
              <a:gd name="T9" fmla="*/ 597 h 3420"/>
              <a:gd name="T10" fmla="*/ 2977 w 3608"/>
              <a:gd name="T11" fmla="*/ 411 h 3420"/>
              <a:gd name="T12" fmla="*/ 2754 w 3608"/>
              <a:gd name="T13" fmla="*/ 256 h 3420"/>
              <a:gd name="T14" fmla="*/ 2505 w 3608"/>
              <a:gd name="T15" fmla="*/ 134 h 3420"/>
              <a:gd name="T16" fmla="*/ 2237 w 3608"/>
              <a:gd name="T17" fmla="*/ 49 h 3420"/>
              <a:gd name="T18" fmla="*/ 1951 w 3608"/>
              <a:gd name="T19" fmla="*/ 5 h 3420"/>
              <a:gd name="T20" fmla="*/ 1655 w 3608"/>
              <a:gd name="T21" fmla="*/ 5 h 3420"/>
              <a:gd name="T22" fmla="*/ 1370 w 3608"/>
              <a:gd name="T23" fmla="*/ 49 h 3420"/>
              <a:gd name="T24" fmla="*/ 1101 w 3608"/>
              <a:gd name="T25" fmla="*/ 134 h 3420"/>
              <a:gd name="T26" fmla="*/ 853 w 3608"/>
              <a:gd name="T27" fmla="*/ 256 h 3420"/>
              <a:gd name="T28" fmla="*/ 629 w 3608"/>
              <a:gd name="T29" fmla="*/ 411 h 3420"/>
              <a:gd name="T30" fmla="*/ 434 w 3608"/>
              <a:gd name="T31" fmla="*/ 597 h 3420"/>
              <a:gd name="T32" fmla="*/ 270 w 3608"/>
              <a:gd name="T33" fmla="*/ 809 h 3420"/>
              <a:gd name="T34" fmla="*/ 141 w 3608"/>
              <a:gd name="T35" fmla="*/ 1044 h 3420"/>
              <a:gd name="T36" fmla="*/ 52 w 3608"/>
              <a:gd name="T37" fmla="*/ 1299 h 3420"/>
              <a:gd name="T38" fmla="*/ 5 w 3608"/>
              <a:gd name="T39" fmla="*/ 1569 h 3420"/>
              <a:gd name="T40" fmla="*/ 5 w 3608"/>
              <a:gd name="T41" fmla="*/ 1850 h 3420"/>
              <a:gd name="T42" fmla="*/ 52 w 3608"/>
              <a:gd name="T43" fmla="*/ 2120 h 3420"/>
              <a:gd name="T44" fmla="*/ 141 w 3608"/>
              <a:gd name="T45" fmla="*/ 2375 h 3420"/>
              <a:gd name="T46" fmla="*/ 270 w 3608"/>
              <a:gd name="T47" fmla="*/ 2610 h 3420"/>
              <a:gd name="T48" fmla="*/ 434 w 3608"/>
              <a:gd name="T49" fmla="*/ 2822 h 3420"/>
              <a:gd name="T50" fmla="*/ 629 w 3608"/>
              <a:gd name="T51" fmla="*/ 3008 h 3420"/>
              <a:gd name="T52" fmla="*/ 853 w 3608"/>
              <a:gd name="T53" fmla="*/ 3163 h 3420"/>
              <a:gd name="T54" fmla="*/ 1101 w 3608"/>
              <a:gd name="T55" fmla="*/ 3285 h 3420"/>
              <a:gd name="T56" fmla="*/ 1370 w 3608"/>
              <a:gd name="T57" fmla="*/ 3370 h 3420"/>
              <a:gd name="T58" fmla="*/ 1655 w 3608"/>
              <a:gd name="T59" fmla="*/ 3414 h 3420"/>
              <a:gd name="T60" fmla="*/ 1951 w 3608"/>
              <a:gd name="T61" fmla="*/ 3414 h 3420"/>
              <a:gd name="T62" fmla="*/ 2237 w 3608"/>
              <a:gd name="T63" fmla="*/ 3370 h 3420"/>
              <a:gd name="T64" fmla="*/ 2505 w 3608"/>
              <a:gd name="T65" fmla="*/ 3285 h 3420"/>
              <a:gd name="T66" fmla="*/ 2754 w 3608"/>
              <a:gd name="T67" fmla="*/ 3163 h 3420"/>
              <a:gd name="T68" fmla="*/ 2977 w 3608"/>
              <a:gd name="T69" fmla="*/ 3008 h 3420"/>
              <a:gd name="T70" fmla="*/ 3173 w 3608"/>
              <a:gd name="T71" fmla="*/ 2822 h 3420"/>
              <a:gd name="T72" fmla="*/ 3337 w 3608"/>
              <a:gd name="T73" fmla="*/ 2610 h 3420"/>
              <a:gd name="T74" fmla="*/ 3465 w 3608"/>
              <a:gd name="T75" fmla="*/ 2375 h 3420"/>
              <a:gd name="T76" fmla="*/ 3555 w 3608"/>
              <a:gd name="T77" fmla="*/ 2120 h 3420"/>
              <a:gd name="T78" fmla="*/ 3601 w 3608"/>
              <a:gd name="T79" fmla="*/ 1850 h 3420"/>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3608"/>
              <a:gd name="T121" fmla="*/ 0 h 3420"/>
              <a:gd name="T122" fmla="*/ 3608 w 3608"/>
              <a:gd name="T123" fmla="*/ 3420 h 3420"/>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3608" h="3420">
                <a:moveTo>
                  <a:pt x="3607" y="1710"/>
                </a:moveTo>
                <a:lnTo>
                  <a:pt x="3601" y="1569"/>
                </a:lnTo>
                <a:lnTo>
                  <a:pt x="3584" y="1432"/>
                </a:lnTo>
                <a:lnTo>
                  <a:pt x="3555" y="1299"/>
                </a:lnTo>
                <a:lnTo>
                  <a:pt x="3515" y="1169"/>
                </a:lnTo>
                <a:lnTo>
                  <a:pt x="3465" y="1044"/>
                </a:lnTo>
                <a:lnTo>
                  <a:pt x="3406" y="924"/>
                </a:lnTo>
                <a:lnTo>
                  <a:pt x="3337" y="809"/>
                </a:lnTo>
                <a:lnTo>
                  <a:pt x="3259" y="700"/>
                </a:lnTo>
                <a:lnTo>
                  <a:pt x="3173" y="597"/>
                </a:lnTo>
                <a:lnTo>
                  <a:pt x="3079" y="500"/>
                </a:lnTo>
                <a:lnTo>
                  <a:pt x="2977" y="411"/>
                </a:lnTo>
                <a:lnTo>
                  <a:pt x="2869" y="329"/>
                </a:lnTo>
                <a:lnTo>
                  <a:pt x="2754" y="256"/>
                </a:lnTo>
                <a:lnTo>
                  <a:pt x="2632" y="190"/>
                </a:lnTo>
                <a:lnTo>
                  <a:pt x="2505" y="134"/>
                </a:lnTo>
                <a:lnTo>
                  <a:pt x="2373" y="87"/>
                </a:lnTo>
                <a:lnTo>
                  <a:pt x="2237" y="49"/>
                </a:lnTo>
                <a:lnTo>
                  <a:pt x="2096" y="22"/>
                </a:lnTo>
                <a:lnTo>
                  <a:pt x="1951" y="5"/>
                </a:lnTo>
                <a:lnTo>
                  <a:pt x="1803" y="0"/>
                </a:lnTo>
                <a:lnTo>
                  <a:pt x="1655" y="5"/>
                </a:lnTo>
                <a:lnTo>
                  <a:pt x="1511" y="22"/>
                </a:lnTo>
                <a:lnTo>
                  <a:pt x="1370" y="49"/>
                </a:lnTo>
                <a:lnTo>
                  <a:pt x="1233" y="87"/>
                </a:lnTo>
                <a:lnTo>
                  <a:pt x="1101" y="134"/>
                </a:lnTo>
                <a:lnTo>
                  <a:pt x="974" y="190"/>
                </a:lnTo>
                <a:lnTo>
                  <a:pt x="853" y="256"/>
                </a:lnTo>
                <a:lnTo>
                  <a:pt x="738" y="329"/>
                </a:lnTo>
                <a:lnTo>
                  <a:pt x="629" y="411"/>
                </a:lnTo>
                <a:lnTo>
                  <a:pt x="528" y="500"/>
                </a:lnTo>
                <a:lnTo>
                  <a:pt x="434" y="597"/>
                </a:lnTo>
                <a:lnTo>
                  <a:pt x="348" y="700"/>
                </a:lnTo>
                <a:lnTo>
                  <a:pt x="270" y="809"/>
                </a:lnTo>
                <a:lnTo>
                  <a:pt x="201" y="924"/>
                </a:lnTo>
                <a:lnTo>
                  <a:pt x="141" y="1044"/>
                </a:lnTo>
                <a:lnTo>
                  <a:pt x="91" y="1169"/>
                </a:lnTo>
                <a:lnTo>
                  <a:pt x="52" y="1299"/>
                </a:lnTo>
                <a:lnTo>
                  <a:pt x="23" y="1432"/>
                </a:lnTo>
                <a:lnTo>
                  <a:pt x="5" y="1569"/>
                </a:lnTo>
                <a:lnTo>
                  <a:pt x="0" y="1710"/>
                </a:lnTo>
                <a:lnTo>
                  <a:pt x="5" y="1850"/>
                </a:lnTo>
                <a:lnTo>
                  <a:pt x="23" y="1987"/>
                </a:lnTo>
                <a:lnTo>
                  <a:pt x="52" y="2120"/>
                </a:lnTo>
                <a:lnTo>
                  <a:pt x="91" y="2250"/>
                </a:lnTo>
                <a:lnTo>
                  <a:pt x="141" y="2375"/>
                </a:lnTo>
                <a:lnTo>
                  <a:pt x="201" y="2495"/>
                </a:lnTo>
                <a:lnTo>
                  <a:pt x="270" y="2610"/>
                </a:lnTo>
                <a:lnTo>
                  <a:pt x="348" y="2719"/>
                </a:lnTo>
                <a:lnTo>
                  <a:pt x="434" y="2822"/>
                </a:lnTo>
                <a:lnTo>
                  <a:pt x="528" y="2919"/>
                </a:lnTo>
                <a:lnTo>
                  <a:pt x="629" y="3008"/>
                </a:lnTo>
                <a:lnTo>
                  <a:pt x="738" y="3090"/>
                </a:lnTo>
                <a:lnTo>
                  <a:pt x="853" y="3163"/>
                </a:lnTo>
                <a:lnTo>
                  <a:pt x="974" y="3229"/>
                </a:lnTo>
                <a:lnTo>
                  <a:pt x="1101" y="3285"/>
                </a:lnTo>
                <a:lnTo>
                  <a:pt x="1233" y="3332"/>
                </a:lnTo>
                <a:lnTo>
                  <a:pt x="1370" y="3370"/>
                </a:lnTo>
                <a:lnTo>
                  <a:pt x="1511" y="3397"/>
                </a:lnTo>
                <a:lnTo>
                  <a:pt x="1655" y="3414"/>
                </a:lnTo>
                <a:lnTo>
                  <a:pt x="1803" y="3420"/>
                </a:lnTo>
                <a:lnTo>
                  <a:pt x="1951" y="3414"/>
                </a:lnTo>
                <a:lnTo>
                  <a:pt x="2096" y="3397"/>
                </a:lnTo>
                <a:lnTo>
                  <a:pt x="2237" y="3370"/>
                </a:lnTo>
                <a:lnTo>
                  <a:pt x="2373" y="3332"/>
                </a:lnTo>
                <a:lnTo>
                  <a:pt x="2505" y="3285"/>
                </a:lnTo>
                <a:lnTo>
                  <a:pt x="2632" y="3229"/>
                </a:lnTo>
                <a:lnTo>
                  <a:pt x="2754" y="3163"/>
                </a:lnTo>
                <a:lnTo>
                  <a:pt x="2869" y="3090"/>
                </a:lnTo>
                <a:lnTo>
                  <a:pt x="2977" y="3008"/>
                </a:lnTo>
                <a:lnTo>
                  <a:pt x="3079" y="2919"/>
                </a:lnTo>
                <a:lnTo>
                  <a:pt x="3173" y="2822"/>
                </a:lnTo>
                <a:lnTo>
                  <a:pt x="3259" y="2719"/>
                </a:lnTo>
                <a:lnTo>
                  <a:pt x="3337" y="2610"/>
                </a:lnTo>
                <a:lnTo>
                  <a:pt x="3406" y="2495"/>
                </a:lnTo>
                <a:lnTo>
                  <a:pt x="3465" y="2375"/>
                </a:lnTo>
                <a:lnTo>
                  <a:pt x="3515" y="2250"/>
                </a:lnTo>
                <a:lnTo>
                  <a:pt x="3555" y="2120"/>
                </a:lnTo>
                <a:lnTo>
                  <a:pt x="3584" y="1987"/>
                </a:lnTo>
                <a:lnTo>
                  <a:pt x="3601" y="1850"/>
                </a:lnTo>
                <a:lnTo>
                  <a:pt x="3607" y="1710"/>
                </a:lnTo>
                <a:close/>
              </a:path>
            </a:pathLst>
          </a:custGeom>
          <a:solidFill>
            <a:srgbClr val="0070C0"/>
          </a:solidFill>
          <a:ln w="9525">
            <a:noFill/>
            <a:round/>
            <a:headEnd/>
            <a:tailEnd/>
          </a:ln>
        </xdr:spPr>
      </xdr:sp>
      <xdr:sp macro="" textlink="">
        <xdr:nvSpPr>
          <xdr:cNvPr id="8203" name="Freeform 8"/>
          <xdr:cNvSpPr>
            <a:spLocks/>
          </xdr:cNvSpPr>
        </xdr:nvSpPr>
        <xdr:spPr bwMode="auto">
          <a:xfrm>
            <a:off x="21036" y="1409"/>
            <a:ext cx="3133" cy="2970"/>
          </a:xfrm>
          <a:custGeom>
            <a:avLst/>
            <a:gdLst>
              <a:gd name="T0" fmla="*/ 3128 w 3133"/>
              <a:gd name="T1" fmla="*/ 1363 h 2970"/>
              <a:gd name="T2" fmla="*/ 3087 w 3133"/>
              <a:gd name="T3" fmla="*/ 1128 h 2970"/>
              <a:gd name="T4" fmla="*/ 3010 w 3133"/>
              <a:gd name="T5" fmla="*/ 906 h 2970"/>
              <a:gd name="T6" fmla="*/ 2898 w 3133"/>
              <a:gd name="T7" fmla="*/ 702 h 2970"/>
              <a:gd name="T8" fmla="*/ 2756 w 3133"/>
              <a:gd name="T9" fmla="*/ 518 h 2970"/>
              <a:gd name="T10" fmla="*/ 2586 w 3133"/>
              <a:gd name="T11" fmla="*/ 357 h 2970"/>
              <a:gd name="T12" fmla="*/ 2391 w 3133"/>
              <a:gd name="T13" fmla="*/ 222 h 2970"/>
              <a:gd name="T14" fmla="*/ 2176 w 3133"/>
              <a:gd name="T15" fmla="*/ 116 h 2970"/>
              <a:gd name="T16" fmla="*/ 1943 w 3133"/>
              <a:gd name="T17" fmla="*/ 43 h 2970"/>
              <a:gd name="T18" fmla="*/ 1695 w 3133"/>
              <a:gd name="T19" fmla="*/ 4 h 2970"/>
              <a:gd name="T20" fmla="*/ 1438 w 3133"/>
              <a:gd name="T21" fmla="*/ 4 h 2970"/>
              <a:gd name="T22" fmla="*/ 1190 w 3133"/>
              <a:gd name="T23" fmla="*/ 43 h 2970"/>
              <a:gd name="T24" fmla="*/ 956 w 3133"/>
              <a:gd name="T25" fmla="*/ 116 h 2970"/>
              <a:gd name="T26" fmla="*/ 741 w 3133"/>
              <a:gd name="T27" fmla="*/ 222 h 2970"/>
              <a:gd name="T28" fmla="*/ 547 w 3133"/>
              <a:gd name="T29" fmla="*/ 357 h 2970"/>
              <a:gd name="T30" fmla="*/ 377 w 3133"/>
              <a:gd name="T31" fmla="*/ 518 h 2970"/>
              <a:gd name="T32" fmla="*/ 234 w 3133"/>
              <a:gd name="T33" fmla="*/ 702 h 2970"/>
              <a:gd name="T34" fmla="*/ 123 w 3133"/>
              <a:gd name="T35" fmla="*/ 906 h 2970"/>
              <a:gd name="T36" fmla="*/ 45 w 3133"/>
              <a:gd name="T37" fmla="*/ 1128 h 2970"/>
              <a:gd name="T38" fmla="*/ 5 w 3133"/>
              <a:gd name="T39" fmla="*/ 1363 h 2970"/>
              <a:gd name="T40" fmla="*/ 5 w 3133"/>
              <a:gd name="T41" fmla="*/ 1606 h 2970"/>
              <a:gd name="T42" fmla="*/ 45 w 3133"/>
              <a:gd name="T43" fmla="*/ 1841 h 2970"/>
              <a:gd name="T44" fmla="*/ 123 w 3133"/>
              <a:gd name="T45" fmla="*/ 2063 h 2970"/>
              <a:gd name="T46" fmla="*/ 234 w 3133"/>
              <a:gd name="T47" fmla="*/ 2267 h 2970"/>
              <a:gd name="T48" fmla="*/ 377 w 3133"/>
              <a:gd name="T49" fmla="*/ 2451 h 2970"/>
              <a:gd name="T50" fmla="*/ 547 w 3133"/>
              <a:gd name="T51" fmla="*/ 2612 h 2970"/>
              <a:gd name="T52" fmla="*/ 741 w 3133"/>
              <a:gd name="T53" fmla="*/ 2747 h 2970"/>
              <a:gd name="T54" fmla="*/ 956 w 3133"/>
              <a:gd name="T55" fmla="*/ 2853 h 2970"/>
              <a:gd name="T56" fmla="*/ 1190 w 3133"/>
              <a:gd name="T57" fmla="*/ 2926 h 2970"/>
              <a:gd name="T58" fmla="*/ 1438 w 3133"/>
              <a:gd name="T59" fmla="*/ 2965 h 2970"/>
              <a:gd name="T60" fmla="*/ 1695 w 3133"/>
              <a:gd name="T61" fmla="*/ 2965 h 2970"/>
              <a:gd name="T62" fmla="*/ 1943 w 3133"/>
              <a:gd name="T63" fmla="*/ 2926 h 2970"/>
              <a:gd name="T64" fmla="*/ 2176 w 3133"/>
              <a:gd name="T65" fmla="*/ 2853 h 2970"/>
              <a:gd name="T66" fmla="*/ 2391 w 3133"/>
              <a:gd name="T67" fmla="*/ 2747 h 2970"/>
              <a:gd name="T68" fmla="*/ 2586 w 3133"/>
              <a:gd name="T69" fmla="*/ 2612 h 2970"/>
              <a:gd name="T70" fmla="*/ 2756 w 3133"/>
              <a:gd name="T71" fmla="*/ 2451 h 2970"/>
              <a:gd name="T72" fmla="*/ 2898 w 3133"/>
              <a:gd name="T73" fmla="*/ 2267 h 2970"/>
              <a:gd name="T74" fmla="*/ 3010 w 3133"/>
              <a:gd name="T75" fmla="*/ 2063 h 2970"/>
              <a:gd name="T76" fmla="*/ 3087 w 3133"/>
              <a:gd name="T77" fmla="*/ 1841 h 2970"/>
              <a:gd name="T78" fmla="*/ 3128 w 3133"/>
              <a:gd name="T79" fmla="*/ 1606 h 2970"/>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3133"/>
              <a:gd name="T121" fmla="*/ 0 h 2970"/>
              <a:gd name="T122" fmla="*/ 3133 w 3133"/>
              <a:gd name="T123" fmla="*/ 2970 h 2970"/>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3133" h="2970">
                <a:moveTo>
                  <a:pt x="3133" y="1485"/>
                </a:moveTo>
                <a:lnTo>
                  <a:pt x="3128" y="1363"/>
                </a:lnTo>
                <a:lnTo>
                  <a:pt x="3112" y="1244"/>
                </a:lnTo>
                <a:lnTo>
                  <a:pt x="3087" y="1128"/>
                </a:lnTo>
                <a:lnTo>
                  <a:pt x="3053" y="1015"/>
                </a:lnTo>
                <a:lnTo>
                  <a:pt x="3010" y="906"/>
                </a:lnTo>
                <a:lnTo>
                  <a:pt x="2958" y="802"/>
                </a:lnTo>
                <a:lnTo>
                  <a:pt x="2898" y="702"/>
                </a:lnTo>
                <a:lnTo>
                  <a:pt x="2830" y="607"/>
                </a:lnTo>
                <a:lnTo>
                  <a:pt x="2756" y="518"/>
                </a:lnTo>
                <a:lnTo>
                  <a:pt x="2674" y="434"/>
                </a:lnTo>
                <a:lnTo>
                  <a:pt x="2586" y="357"/>
                </a:lnTo>
                <a:lnTo>
                  <a:pt x="2491" y="286"/>
                </a:lnTo>
                <a:lnTo>
                  <a:pt x="2391" y="222"/>
                </a:lnTo>
                <a:lnTo>
                  <a:pt x="2286" y="165"/>
                </a:lnTo>
                <a:lnTo>
                  <a:pt x="2176" y="116"/>
                </a:lnTo>
                <a:lnTo>
                  <a:pt x="2061" y="75"/>
                </a:lnTo>
                <a:lnTo>
                  <a:pt x="1943" y="43"/>
                </a:lnTo>
                <a:lnTo>
                  <a:pt x="1820" y="19"/>
                </a:lnTo>
                <a:lnTo>
                  <a:pt x="1695" y="4"/>
                </a:lnTo>
                <a:lnTo>
                  <a:pt x="1566" y="0"/>
                </a:lnTo>
                <a:lnTo>
                  <a:pt x="1438" y="4"/>
                </a:lnTo>
                <a:lnTo>
                  <a:pt x="1312" y="19"/>
                </a:lnTo>
                <a:lnTo>
                  <a:pt x="1190" y="43"/>
                </a:lnTo>
                <a:lnTo>
                  <a:pt x="1071" y="75"/>
                </a:lnTo>
                <a:lnTo>
                  <a:pt x="956" y="116"/>
                </a:lnTo>
                <a:lnTo>
                  <a:pt x="846" y="165"/>
                </a:lnTo>
                <a:lnTo>
                  <a:pt x="741" y="222"/>
                </a:lnTo>
                <a:lnTo>
                  <a:pt x="641" y="286"/>
                </a:lnTo>
                <a:lnTo>
                  <a:pt x="547" y="357"/>
                </a:lnTo>
                <a:lnTo>
                  <a:pt x="458" y="434"/>
                </a:lnTo>
                <a:lnTo>
                  <a:pt x="377" y="518"/>
                </a:lnTo>
                <a:lnTo>
                  <a:pt x="302" y="607"/>
                </a:lnTo>
                <a:lnTo>
                  <a:pt x="234" y="702"/>
                </a:lnTo>
                <a:lnTo>
                  <a:pt x="174" y="802"/>
                </a:lnTo>
                <a:lnTo>
                  <a:pt x="123" y="906"/>
                </a:lnTo>
                <a:lnTo>
                  <a:pt x="79" y="1015"/>
                </a:lnTo>
                <a:lnTo>
                  <a:pt x="45" y="1128"/>
                </a:lnTo>
                <a:lnTo>
                  <a:pt x="20" y="1244"/>
                </a:lnTo>
                <a:lnTo>
                  <a:pt x="5" y="1363"/>
                </a:lnTo>
                <a:lnTo>
                  <a:pt x="0" y="1485"/>
                </a:lnTo>
                <a:lnTo>
                  <a:pt x="5" y="1606"/>
                </a:lnTo>
                <a:lnTo>
                  <a:pt x="20" y="1725"/>
                </a:lnTo>
                <a:lnTo>
                  <a:pt x="45" y="1841"/>
                </a:lnTo>
                <a:lnTo>
                  <a:pt x="79" y="1954"/>
                </a:lnTo>
                <a:lnTo>
                  <a:pt x="123" y="2063"/>
                </a:lnTo>
                <a:lnTo>
                  <a:pt x="174" y="2167"/>
                </a:lnTo>
                <a:lnTo>
                  <a:pt x="234" y="2267"/>
                </a:lnTo>
                <a:lnTo>
                  <a:pt x="302" y="2362"/>
                </a:lnTo>
                <a:lnTo>
                  <a:pt x="377" y="2451"/>
                </a:lnTo>
                <a:lnTo>
                  <a:pt x="458" y="2535"/>
                </a:lnTo>
                <a:lnTo>
                  <a:pt x="547" y="2612"/>
                </a:lnTo>
                <a:lnTo>
                  <a:pt x="641" y="2683"/>
                </a:lnTo>
                <a:lnTo>
                  <a:pt x="741" y="2747"/>
                </a:lnTo>
                <a:lnTo>
                  <a:pt x="846" y="2804"/>
                </a:lnTo>
                <a:lnTo>
                  <a:pt x="956" y="2853"/>
                </a:lnTo>
                <a:lnTo>
                  <a:pt x="1071" y="2894"/>
                </a:lnTo>
                <a:lnTo>
                  <a:pt x="1190" y="2926"/>
                </a:lnTo>
                <a:lnTo>
                  <a:pt x="1312" y="2950"/>
                </a:lnTo>
                <a:lnTo>
                  <a:pt x="1438" y="2965"/>
                </a:lnTo>
                <a:lnTo>
                  <a:pt x="1566" y="2970"/>
                </a:lnTo>
                <a:lnTo>
                  <a:pt x="1695" y="2965"/>
                </a:lnTo>
                <a:lnTo>
                  <a:pt x="1820" y="2950"/>
                </a:lnTo>
                <a:lnTo>
                  <a:pt x="1943" y="2926"/>
                </a:lnTo>
                <a:lnTo>
                  <a:pt x="2061" y="2894"/>
                </a:lnTo>
                <a:lnTo>
                  <a:pt x="2176" y="2853"/>
                </a:lnTo>
                <a:lnTo>
                  <a:pt x="2286" y="2804"/>
                </a:lnTo>
                <a:lnTo>
                  <a:pt x="2391" y="2747"/>
                </a:lnTo>
                <a:lnTo>
                  <a:pt x="2491" y="2683"/>
                </a:lnTo>
                <a:lnTo>
                  <a:pt x="2586" y="2612"/>
                </a:lnTo>
                <a:lnTo>
                  <a:pt x="2674" y="2535"/>
                </a:lnTo>
                <a:lnTo>
                  <a:pt x="2756" y="2451"/>
                </a:lnTo>
                <a:lnTo>
                  <a:pt x="2830" y="2362"/>
                </a:lnTo>
                <a:lnTo>
                  <a:pt x="2898" y="2267"/>
                </a:lnTo>
                <a:lnTo>
                  <a:pt x="2958" y="2167"/>
                </a:lnTo>
                <a:lnTo>
                  <a:pt x="3010" y="2063"/>
                </a:lnTo>
                <a:lnTo>
                  <a:pt x="3053" y="1954"/>
                </a:lnTo>
                <a:lnTo>
                  <a:pt x="3087" y="1841"/>
                </a:lnTo>
                <a:lnTo>
                  <a:pt x="3112" y="1725"/>
                </a:lnTo>
                <a:lnTo>
                  <a:pt x="3128" y="1606"/>
                </a:lnTo>
                <a:lnTo>
                  <a:pt x="3133" y="1485"/>
                </a:lnTo>
                <a:close/>
              </a:path>
            </a:pathLst>
          </a:custGeom>
          <a:grpFill/>
          <a:ln w="9525">
            <a:noFill/>
            <a:round/>
            <a:headEnd/>
            <a:tailEnd/>
          </a:ln>
        </xdr:spPr>
      </xdr:sp>
    </xdr:grpSp>
    <xdr:clientData/>
  </xdr:twoCellAnchor>
  <xdr:twoCellAnchor>
    <xdr:from>
      <xdr:col>6</xdr:col>
      <xdr:colOff>561974</xdr:colOff>
      <xdr:row>19</xdr:row>
      <xdr:rowOff>114300</xdr:rowOff>
    </xdr:from>
    <xdr:to>
      <xdr:col>8</xdr:col>
      <xdr:colOff>590550</xdr:colOff>
      <xdr:row>25</xdr:row>
      <xdr:rowOff>66675</xdr:rowOff>
    </xdr:to>
    <xdr:sp macro="" textlink="">
      <xdr:nvSpPr>
        <xdr:cNvPr id="11" name="TextBox 10"/>
        <xdr:cNvSpPr txBox="1"/>
      </xdr:nvSpPr>
      <xdr:spPr>
        <a:xfrm>
          <a:off x="4029074" y="5562600"/>
          <a:ext cx="1247776" cy="1057275"/>
        </a:xfrm>
        <a:prstGeom prst="rect">
          <a:avLst/>
        </a:prstGeom>
        <a:solidFill>
          <a:srgbClr val="0070C0">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bg1"/>
              </a:solidFill>
              <a:latin typeface="Times New Roman" pitchFamily="18" charset="0"/>
              <a:cs typeface="Times New Roman" pitchFamily="18" charset="0"/>
            </a:rPr>
            <a:t>As an average, 93% of employees use less than $2,500 per year in medical expenses.</a:t>
          </a:r>
        </a:p>
        <a:p>
          <a:endParaRPr lang="en-US" sz="1100"/>
        </a:p>
      </xdr:txBody>
    </xdr:sp>
    <xdr:clientData/>
  </xdr:twoCellAnchor>
  <xdr:twoCellAnchor>
    <xdr:from>
      <xdr:col>9</xdr:col>
      <xdr:colOff>200025</xdr:colOff>
      <xdr:row>22</xdr:row>
      <xdr:rowOff>123825</xdr:rowOff>
    </xdr:from>
    <xdr:to>
      <xdr:col>10</xdr:col>
      <xdr:colOff>809625</xdr:colOff>
      <xdr:row>29</xdr:row>
      <xdr:rowOff>66675</xdr:rowOff>
    </xdr:to>
    <xdr:sp macro="" textlink="">
      <xdr:nvSpPr>
        <xdr:cNvPr id="13" name="TextBox 12"/>
        <xdr:cNvSpPr txBox="1"/>
      </xdr:nvSpPr>
      <xdr:spPr>
        <a:xfrm>
          <a:off x="5495925" y="6057900"/>
          <a:ext cx="1219200" cy="1209675"/>
        </a:xfrm>
        <a:prstGeom prst="rect">
          <a:avLst/>
        </a:prstGeom>
        <a:solidFill>
          <a:schemeClr val="tx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bg1"/>
              </a:solidFill>
              <a:latin typeface="Times New Roman" pitchFamily="18" charset="0"/>
              <a:cs typeface="Times New Roman" pitchFamily="18" charset="0"/>
            </a:rPr>
            <a:t>As an average, 7% of employees have catastrophic medical claims each year.</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5</xdr:col>
      <xdr:colOff>95250</xdr:colOff>
      <xdr:row>2</xdr:row>
      <xdr:rowOff>219075</xdr:rowOff>
    </xdr:to>
    <xdr:pic>
      <xdr:nvPicPr>
        <xdr:cNvPr id="9217"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9525</xdr:rowOff>
    </xdr:from>
    <xdr:to>
      <xdr:col>10</xdr:col>
      <xdr:colOff>47625</xdr:colOff>
      <xdr:row>24</xdr:row>
      <xdr:rowOff>85725</xdr:rowOff>
    </xdr:to>
    <xdr:graphicFrame macro="">
      <xdr:nvGraphicFramePr>
        <xdr:cNvPr id="10241"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2</xdr:col>
      <xdr:colOff>600075</xdr:colOff>
      <xdr:row>2</xdr:row>
      <xdr:rowOff>133350</xdr:rowOff>
    </xdr:to>
    <xdr:pic>
      <xdr:nvPicPr>
        <xdr:cNvPr id="10242"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1647825" cy="6286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19050</xdr:rowOff>
    </xdr:from>
    <xdr:to>
      <xdr:col>10</xdr:col>
      <xdr:colOff>47625</xdr:colOff>
      <xdr:row>24</xdr:row>
      <xdr:rowOff>114300</xdr:rowOff>
    </xdr:to>
    <xdr:graphicFrame macro="">
      <xdr:nvGraphicFramePr>
        <xdr:cNvPr id="12289"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2</xdr:col>
      <xdr:colOff>600075</xdr:colOff>
      <xdr:row>2</xdr:row>
      <xdr:rowOff>133350</xdr:rowOff>
    </xdr:to>
    <xdr:pic>
      <xdr:nvPicPr>
        <xdr:cNvPr id="12290"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1647825" cy="6286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38100</xdr:rowOff>
    </xdr:from>
    <xdr:to>
      <xdr:col>10</xdr:col>
      <xdr:colOff>47625</xdr:colOff>
      <xdr:row>24</xdr:row>
      <xdr:rowOff>142875</xdr:rowOff>
    </xdr:to>
    <xdr:graphicFrame macro="">
      <xdr:nvGraphicFramePr>
        <xdr:cNvPr id="14337"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2</xdr:col>
      <xdr:colOff>600075</xdr:colOff>
      <xdr:row>2</xdr:row>
      <xdr:rowOff>133350</xdr:rowOff>
    </xdr:to>
    <xdr:pic>
      <xdr:nvPicPr>
        <xdr:cNvPr id="14338"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1647825"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27.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31.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cardwellsr@gbsio.ne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309"/>
  <sheetViews>
    <sheetView tabSelected="1" zoomScale="124" zoomScaleNormal="124" workbookViewId="0">
      <selection activeCell="C10" sqref="C10:I10"/>
    </sheetView>
  </sheetViews>
  <sheetFormatPr defaultRowHeight="12.75" x14ac:dyDescent="0.2"/>
  <cols>
    <col min="1" max="1" width="9.140625" style="139" customWidth="1"/>
    <col min="2" max="2" width="9.42578125" style="139" customWidth="1"/>
    <col min="3" max="3" width="10.5703125" style="139" customWidth="1"/>
    <col min="4" max="4" width="11.85546875" style="139" bestFit="1" customWidth="1"/>
    <col min="5" max="5" width="11.140625" style="139" customWidth="1"/>
    <col min="6" max="6" width="9.140625" style="139" customWidth="1"/>
    <col min="7" max="7" width="14.42578125" style="139" customWidth="1"/>
    <col min="8" max="8" width="8.5703125" style="139" customWidth="1"/>
    <col min="9" max="9" width="8.85546875" style="139" customWidth="1"/>
    <col min="10" max="11" width="13" style="139" bestFit="1" customWidth="1"/>
    <col min="12" max="16384" width="9.140625" style="139"/>
  </cols>
  <sheetData>
    <row r="1" spans="1:9" ht="5.25" customHeight="1" x14ac:dyDescent="0.2"/>
    <row r="2" spans="1:9" x14ac:dyDescent="0.2">
      <c r="D2" s="1451" t="s">
        <v>84</v>
      </c>
      <c r="E2" s="1451"/>
      <c r="F2" s="1451"/>
      <c r="G2" s="1451"/>
      <c r="H2" s="1451"/>
      <c r="I2" s="1451"/>
    </row>
    <row r="3" spans="1:9" x14ac:dyDescent="0.2">
      <c r="D3" s="1451"/>
      <c r="E3" s="1451"/>
      <c r="F3" s="1451"/>
      <c r="G3" s="1451"/>
      <c r="H3" s="1451"/>
      <c r="I3" s="1451"/>
    </row>
    <row r="4" spans="1:9" x14ac:dyDescent="0.2">
      <c r="D4" s="1451"/>
      <c r="E4" s="1451"/>
      <c r="F4" s="1451"/>
      <c r="G4" s="1451"/>
      <c r="H4" s="1451"/>
      <c r="I4" s="1451"/>
    </row>
    <row r="5" spans="1:9" ht="7.5" customHeight="1" x14ac:dyDescent="0.2"/>
    <row r="6" spans="1:9" ht="14.25" customHeight="1" x14ac:dyDescent="0.25">
      <c r="A6" s="1452" t="s">
        <v>85</v>
      </c>
      <c r="B6" s="1452"/>
      <c r="C6" s="1452"/>
      <c r="D6" s="1452"/>
      <c r="E6" s="1452"/>
      <c r="F6" s="1452"/>
      <c r="G6" s="1452"/>
      <c r="H6" s="1452"/>
      <c r="I6" s="1452"/>
    </row>
    <row r="7" spans="1:9" ht="3.75" customHeight="1" x14ac:dyDescent="0.2">
      <c r="A7" s="148"/>
      <c r="B7" s="148"/>
      <c r="C7" s="148"/>
      <c r="D7" s="148"/>
      <c r="E7" s="148"/>
      <c r="F7" s="148"/>
      <c r="G7" s="148"/>
      <c r="H7" s="148"/>
      <c r="I7" s="148"/>
    </row>
    <row r="8" spans="1:9" ht="14.25" customHeight="1" thickBot="1" x14ac:dyDescent="0.3">
      <c r="A8" s="1324" t="s">
        <v>86</v>
      </c>
      <c r="B8" s="1324"/>
      <c r="C8" s="1324"/>
      <c r="D8" s="1324"/>
      <c r="E8" s="1324"/>
      <c r="F8" s="1324"/>
      <c r="G8" s="1324"/>
      <c r="H8" s="1324"/>
      <c r="I8" s="1324"/>
    </row>
    <row r="9" spans="1:9" ht="3" customHeight="1" thickTop="1" x14ac:dyDescent="0.2"/>
    <row r="10" spans="1:9" x14ac:dyDescent="0.2">
      <c r="B10" s="152" t="s">
        <v>87</v>
      </c>
      <c r="C10" s="1456" t="s">
        <v>633</v>
      </c>
      <c r="D10" s="1456"/>
      <c r="E10" s="1456"/>
      <c r="F10" s="1456"/>
      <c r="G10" s="1456"/>
      <c r="H10" s="1456"/>
      <c r="I10" s="1456"/>
    </row>
    <row r="11" spans="1:9" ht="3" customHeight="1" x14ac:dyDescent="0.2">
      <c r="B11" s="151"/>
      <c r="C11" s="147"/>
      <c r="D11" s="147"/>
      <c r="E11" s="147"/>
      <c r="F11" s="147"/>
      <c r="G11" s="147"/>
      <c r="H11" s="147"/>
      <c r="I11" s="147"/>
    </row>
    <row r="12" spans="1:9" x14ac:dyDescent="0.2">
      <c r="B12" s="152" t="s">
        <v>88</v>
      </c>
      <c r="C12" s="1456"/>
      <c r="D12" s="1456"/>
      <c r="E12" s="1456"/>
      <c r="F12" s="1456"/>
      <c r="G12" s="1456"/>
      <c r="H12" s="1456"/>
      <c r="I12" s="1456"/>
    </row>
    <row r="13" spans="1:9" ht="3" customHeight="1" x14ac:dyDescent="0.2">
      <c r="B13" s="151"/>
      <c r="C13" s="147"/>
      <c r="D13" s="147"/>
      <c r="E13" s="147"/>
      <c r="F13" s="147"/>
      <c r="G13" s="147"/>
      <c r="H13" s="147"/>
      <c r="I13" s="147"/>
    </row>
    <row r="14" spans="1:9" x14ac:dyDescent="0.2">
      <c r="B14" s="152" t="s">
        <v>89</v>
      </c>
      <c r="C14" s="1456"/>
      <c r="D14" s="1456"/>
      <c r="E14" s="152" t="s">
        <v>495</v>
      </c>
      <c r="F14" s="897"/>
      <c r="G14" s="152" t="s">
        <v>496</v>
      </c>
      <c r="H14" s="1456"/>
      <c r="I14" s="1456"/>
    </row>
    <row r="15" spans="1:9" ht="3" customHeight="1" x14ac:dyDescent="0.2">
      <c r="B15" s="151"/>
      <c r="C15" s="147"/>
      <c r="D15" s="147"/>
      <c r="E15" s="147"/>
      <c r="F15" s="147"/>
      <c r="G15" s="147"/>
      <c r="H15" s="147"/>
      <c r="I15" s="147"/>
    </row>
    <row r="16" spans="1:9" x14ac:dyDescent="0.2">
      <c r="B16" s="152" t="s">
        <v>90</v>
      </c>
      <c r="C16" s="1455"/>
      <c r="D16" s="1455"/>
      <c r="E16" s="1455"/>
      <c r="F16" s="152" t="s">
        <v>497</v>
      </c>
      <c r="G16" s="1455"/>
      <c r="H16" s="1455"/>
      <c r="I16" s="1455"/>
    </row>
    <row r="17" spans="1:13" ht="3" customHeight="1" x14ac:dyDescent="0.2">
      <c r="B17" s="151"/>
      <c r="C17" s="147"/>
      <c r="D17" s="147"/>
      <c r="E17" s="147"/>
      <c r="F17" s="151"/>
      <c r="G17" s="147"/>
      <c r="H17" s="147"/>
      <c r="I17" s="147"/>
    </row>
    <row r="18" spans="1:13" x14ac:dyDescent="0.2">
      <c r="B18" s="152" t="s">
        <v>91</v>
      </c>
      <c r="C18" s="1456"/>
      <c r="D18" s="1456"/>
      <c r="E18" s="1456"/>
      <c r="F18" s="152" t="s">
        <v>494</v>
      </c>
      <c r="G18" s="1456"/>
      <c r="H18" s="1456"/>
      <c r="I18" s="1456"/>
    </row>
    <row r="19" spans="1:13" ht="3" customHeight="1" x14ac:dyDescent="0.2">
      <c r="B19" s="151"/>
      <c r="C19" s="650"/>
      <c r="D19" s="651"/>
      <c r="E19" s="651"/>
      <c r="F19" s="151"/>
      <c r="G19" s="147"/>
      <c r="H19" s="147"/>
      <c r="I19" s="147"/>
    </row>
    <row r="20" spans="1:13" x14ac:dyDescent="0.2">
      <c r="B20" s="152" t="s">
        <v>92</v>
      </c>
      <c r="C20" s="1321"/>
      <c r="D20" s="1322"/>
      <c r="E20" s="1323" t="s">
        <v>379</v>
      </c>
      <c r="F20" s="1323"/>
      <c r="G20" s="896" t="s">
        <v>633</v>
      </c>
      <c r="H20" s="684" t="s">
        <v>473</v>
      </c>
      <c r="I20" s="685"/>
    </row>
    <row r="21" spans="1:13" ht="3" customHeight="1" x14ac:dyDescent="0.2">
      <c r="B21" s="140"/>
      <c r="C21" s="141"/>
      <c r="D21" s="141"/>
      <c r="E21" s="141"/>
      <c r="F21" s="140"/>
      <c r="G21" s="141"/>
      <c r="H21" s="141"/>
      <c r="I21" s="141"/>
      <c r="M21" s="149"/>
    </row>
    <row r="22" spans="1:13" ht="15" customHeight="1" x14ac:dyDescent="0.2">
      <c r="B22" s="140"/>
      <c r="C22" s="141"/>
      <c r="D22" s="141"/>
      <c r="E22" s="141"/>
      <c r="F22" s="140"/>
      <c r="G22" s="141"/>
      <c r="H22" s="141"/>
      <c r="I22" s="141"/>
    </row>
    <row r="23" spans="1:13" ht="14.25" customHeight="1" thickBot="1" x14ac:dyDescent="0.3">
      <c r="A23" s="1324" t="s">
        <v>432</v>
      </c>
      <c r="B23" s="1324"/>
      <c r="C23" s="1324"/>
      <c r="D23" s="1324"/>
      <c r="E23" s="1324"/>
      <c r="F23" s="1324"/>
      <c r="G23" s="1324"/>
      <c r="H23" s="1324"/>
      <c r="I23" s="1324"/>
    </row>
    <row r="24" spans="1:13" ht="5.25" customHeight="1" thickTop="1" x14ac:dyDescent="0.2"/>
    <row r="25" spans="1:13" ht="15" x14ac:dyDescent="0.25">
      <c r="B25" s="1325" t="s">
        <v>93</v>
      </c>
      <c r="C25" s="1335"/>
      <c r="D25" s="1335"/>
      <c r="E25" s="1335"/>
      <c r="F25" s="1326"/>
      <c r="G25" s="1325" t="s">
        <v>94</v>
      </c>
      <c r="H25" s="1326"/>
    </row>
    <row r="26" spans="1:13" x14ac:dyDescent="0.2">
      <c r="B26" s="1332" t="s">
        <v>95</v>
      </c>
      <c r="C26" s="1333"/>
      <c r="D26" s="1333"/>
      <c r="E26" s="1333"/>
      <c r="F26" s="1334"/>
      <c r="G26" s="1327"/>
      <c r="H26" s="1327"/>
    </row>
    <row r="27" spans="1:13" x14ac:dyDescent="0.2">
      <c r="B27" s="1329" t="s">
        <v>470</v>
      </c>
      <c r="C27" s="1330"/>
      <c r="D27" s="1330"/>
      <c r="E27" s="1330"/>
      <c r="F27" s="1331"/>
      <c r="G27" s="1328"/>
      <c r="H27" s="1328"/>
    </row>
    <row r="28" spans="1:13" x14ac:dyDescent="0.2">
      <c r="B28" s="1329" t="s">
        <v>472</v>
      </c>
      <c r="C28" s="1330"/>
      <c r="D28" s="1330"/>
      <c r="E28" s="1330"/>
      <c r="F28" s="1331"/>
      <c r="G28" s="1328"/>
      <c r="H28" s="1328"/>
    </row>
    <row r="29" spans="1:13" x14ac:dyDescent="0.2">
      <c r="B29" s="1329" t="s">
        <v>471</v>
      </c>
      <c r="C29" s="1330"/>
      <c r="D29" s="1330"/>
      <c r="E29" s="1330"/>
      <c r="F29" s="1331"/>
      <c r="G29" s="1453"/>
      <c r="H29" s="1453"/>
    </row>
    <row r="30" spans="1:13" x14ac:dyDescent="0.2">
      <c r="B30" s="1454" t="s">
        <v>96</v>
      </c>
      <c r="C30" s="1330"/>
      <c r="D30" s="1330"/>
      <c r="E30" s="1330"/>
      <c r="F30" s="1331"/>
      <c r="G30" s="1453"/>
      <c r="H30" s="1453"/>
    </row>
    <row r="31" spans="1:13" x14ac:dyDescent="0.2">
      <c r="B31" s="1374" t="s">
        <v>401</v>
      </c>
      <c r="C31" s="1375"/>
      <c r="D31" s="1375"/>
      <c r="E31" s="1375"/>
      <c r="F31" s="1376"/>
      <c r="G31" s="1457">
        <f>G26-G27-G28-G29</f>
        <v>0</v>
      </c>
      <c r="H31" s="1331"/>
    </row>
    <row r="32" spans="1:13" s="141" customFormat="1" ht="15" x14ac:dyDescent="0.25">
      <c r="A32" s="142"/>
      <c r="B32" s="1374" t="s">
        <v>418</v>
      </c>
      <c r="C32" s="1375"/>
      <c r="D32" s="1375"/>
      <c r="E32" s="1375"/>
      <c r="F32" s="1376"/>
      <c r="G32" s="1377" t="str">
        <f>IF(G31 = 0, "", G31/(G26-G27-G28))</f>
        <v/>
      </c>
      <c r="H32" s="1378"/>
    </row>
    <row r="33" spans="1:10" s="141" customFormat="1" ht="15" x14ac:dyDescent="0.25">
      <c r="A33" s="142"/>
      <c r="B33" s="1384" t="s">
        <v>419</v>
      </c>
      <c r="C33" s="1385"/>
      <c r="D33" s="1385"/>
      <c r="E33" s="1385"/>
      <c r="F33" s="1386"/>
      <c r="G33" s="1387" t="str">
        <f>IF(G31 = 0, "", G31/G26)</f>
        <v/>
      </c>
      <c r="H33" s="1388"/>
    </row>
    <row r="34" spans="1:10" ht="18.75" customHeight="1" x14ac:dyDescent="0.2">
      <c r="A34" s="148" t="s">
        <v>97</v>
      </c>
      <c r="H34" s="512"/>
      <c r="I34" s="143" t="s">
        <v>181</v>
      </c>
    </row>
    <row r="35" spans="1:10" ht="13.5" customHeight="1" x14ac:dyDescent="0.2"/>
    <row r="36" spans="1:10" ht="13.5" customHeight="1" x14ac:dyDescent="0.2"/>
    <row r="37" spans="1:10" ht="13.5" customHeight="1" x14ac:dyDescent="0.2">
      <c r="A37" s="663" t="s">
        <v>632</v>
      </c>
      <c r="B37" s="148"/>
      <c r="C37" s="148"/>
      <c r="D37" s="148"/>
      <c r="E37" s="148"/>
      <c r="F37" s="453" t="s">
        <v>99</v>
      </c>
      <c r="G37" s="1380" t="s">
        <v>631</v>
      </c>
      <c r="H37" s="1381"/>
      <c r="I37" s="1381"/>
    </row>
    <row r="38" spans="1:10" ht="3" customHeight="1" x14ac:dyDescent="0.2">
      <c r="A38" s="149"/>
    </row>
    <row r="39" spans="1:10" ht="14.25" customHeight="1" thickBot="1" x14ac:dyDescent="0.3">
      <c r="A39" s="1324" t="s">
        <v>100</v>
      </c>
      <c r="B39" s="1324"/>
      <c r="C39" s="1324"/>
      <c r="D39" s="1324"/>
      <c r="E39" s="1324"/>
      <c r="F39" s="1324"/>
      <c r="G39" s="1324"/>
      <c r="H39" s="1324"/>
      <c r="I39" s="1324"/>
    </row>
    <row r="40" spans="1:10" ht="5.25" customHeight="1" thickTop="1" x14ac:dyDescent="0.25">
      <c r="A40" s="144"/>
      <c r="B40" s="145"/>
      <c r="C40" s="145"/>
      <c r="D40" s="145"/>
      <c r="E40" s="145"/>
      <c r="F40" s="145"/>
      <c r="G40" s="145"/>
      <c r="H40" s="145"/>
      <c r="I40" s="145"/>
    </row>
    <row r="41" spans="1:10" x14ac:dyDescent="0.2">
      <c r="A41" s="175" t="s">
        <v>380</v>
      </c>
      <c r="B41" s="441"/>
      <c r="C41" s="1356" t="s">
        <v>633</v>
      </c>
      <c r="D41" s="1356"/>
      <c r="E41" s="442"/>
      <c r="F41" s="662" t="s">
        <v>101</v>
      </c>
      <c r="G41" s="1382" t="s">
        <v>633</v>
      </c>
      <c r="H41" s="1382"/>
      <c r="I41" s="443"/>
    </row>
    <row r="42" spans="1:10" ht="3.75" customHeight="1" x14ac:dyDescent="0.25">
      <c r="A42" s="144"/>
      <c r="B42" s="444"/>
      <c r="C42" s="444"/>
      <c r="D42" s="444"/>
      <c r="E42" s="444"/>
      <c r="F42" s="444"/>
      <c r="G42" s="444"/>
      <c r="H42" s="444"/>
      <c r="I42" s="444"/>
    </row>
    <row r="43" spans="1:10" x14ac:dyDescent="0.2">
      <c r="A43" s="1379" t="s">
        <v>381</v>
      </c>
      <c r="B43" s="1379"/>
      <c r="C43" s="1379"/>
      <c r="D43" s="1383"/>
      <c r="E43" s="1383"/>
      <c r="F43" s="1383"/>
      <c r="G43" s="443"/>
      <c r="H43" s="443"/>
      <c r="I43" s="443"/>
    </row>
    <row r="44" spans="1:10" ht="3.75" customHeight="1" x14ac:dyDescent="0.2">
      <c r="A44" s="147"/>
      <c r="B44" s="147"/>
      <c r="C44" s="147"/>
      <c r="D44" s="147"/>
      <c r="E44" s="147"/>
      <c r="F44" s="147"/>
      <c r="G44" s="147"/>
      <c r="H44" s="147"/>
      <c r="I44" s="147"/>
    </row>
    <row r="45" spans="1:10" x14ac:dyDescent="0.2">
      <c r="A45" s="175" t="s">
        <v>395</v>
      </c>
      <c r="B45" s="151"/>
      <c r="C45" s="151"/>
      <c r="D45" s="151"/>
      <c r="E45" s="151"/>
      <c r="F45" s="1356"/>
      <c r="G45" s="1356"/>
      <c r="H45" s="1356"/>
      <c r="I45" s="443"/>
    </row>
    <row r="46" spans="1:10" ht="6" customHeight="1" x14ac:dyDescent="0.2">
      <c r="A46" s="175"/>
      <c r="B46" s="151"/>
      <c r="C46" s="151"/>
      <c r="D46" s="151"/>
      <c r="E46" s="151"/>
      <c r="F46" s="664"/>
      <c r="G46" s="664"/>
      <c r="H46" s="664"/>
      <c r="I46" s="441"/>
    </row>
    <row r="47" spans="1:10" ht="14.25" customHeight="1" thickBot="1" x14ac:dyDescent="0.3">
      <c r="A47" s="1324" t="s">
        <v>433</v>
      </c>
      <c r="B47" s="1324"/>
      <c r="C47" s="1324"/>
      <c r="D47" s="1324"/>
      <c r="E47" s="1324"/>
      <c r="F47" s="1324"/>
      <c r="G47" s="1324"/>
      <c r="H47" s="1324"/>
      <c r="I47" s="1324"/>
      <c r="J47" s="142"/>
    </row>
    <row r="48" spans="1:10" ht="13.5" thickTop="1" x14ac:dyDescent="0.2">
      <c r="A48" s="1350" t="s">
        <v>405</v>
      </c>
      <c r="B48" s="1351"/>
      <c r="C48" s="1352"/>
      <c r="D48" s="1350" t="s">
        <v>406</v>
      </c>
      <c r="E48" s="1351"/>
      <c r="F48" s="1352"/>
      <c r="G48" s="1350" t="s">
        <v>414</v>
      </c>
      <c r="H48" s="1351"/>
      <c r="I48" s="1352"/>
    </row>
    <row r="49" spans="1:21" s="659" customFormat="1" ht="12" customHeight="1" x14ac:dyDescent="0.2">
      <c r="A49" s="1341" t="s">
        <v>407</v>
      </c>
      <c r="B49" s="1342"/>
      <c r="C49" s="1343"/>
      <c r="D49" s="1341" t="s">
        <v>407</v>
      </c>
      <c r="E49" s="1342"/>
      <c r="F49" s="1343"/>
      <c r="G49" s="1341" t="s">
        <v>407</v>
      </c>
      <c r="H49" s="1342"/>
      <c r="I49" s="1343"/>
      <c r="L49" s="663"/>
      <c r="M49" s="1458"/>
      <c r="N49" s="1458"/>
      <c r="O49" s="1458"/>
      <c r="P49" s="1458"/>
      <c r="Q49" s="1458"/>
      <c r="R49" s="1458"/>
      <c r="S49" s="1458"/>
      <c r="T49" s="1458"/>
      <c r="U49" s="1458"/>
    </row>
    <row r="50" spans="1:21" s="659" customFormat="1" ht="12" customHeight="1" x14ac:dyDescent="0.2">
      <c r="A50" s="1344"/>
      <c r="B50" s="1345"/>
      <c r="C50" s="1346"/>
      <c r="D50" s="1344"/>
      <c r="E50" s="1345"/>
      <c r="F50" s="1346"/>
      <c r="G50" s="1344"/>
      <c r="H50" s="1345"/>
      <c r="I50" s="1346"/>
      <c r="L50" s="663"/>
      <c r="M50" s="1458"/>
      <c r="N50" s="1458"/>
      <c r="O50" s="1458"/>
      <c r="P50" s="1458"/>
      <c r="Q50" s="1458"/>
      <c r="R50" s="1458"/>
      <c r="S50" s="1458"/>
      <c r="T50" s="1458"/>
      <c r="U50" s="1458"/>
    </row>
    <row r="51" spans="1:21" s="659" customFormat="1" ht="24" customHeight="1" x14ac:dyDescent="0.2">
      <c r="A51" s="1347" t="s">
        <v>408</v>
      </c>
      <c r="B51" s="1348"/>
      <c r="C51" s="1349"/>
      <c r="D51" s="1347" t="s">
        <v>408</v>
      </c>
      <c r="E51" s="1348"/>
      <c r="F51" s="1349"/>
      <c r="G51" s="1347" t="s">
        <v>408</v>
      </c>
      <c r="H51" s="1348"/>
      <c r="I51" s="1349"/>
      <c r="L51" s="663"/>
      <c r="M51" s="663"/>
      <c r="N51" s="663"/>
      <c r="O51" s="663"/>
      <c r="P51" s="663"/>
      <c r="Q51" s="663"/>
      <c r="R51" s="663"/>
      <c r="S51" s="663"/>
      <c r="T51" s="663"/>
      <c r="U51" s="663"/>
    </row>
    <row r="52" spans="1:21" s="659" customFormat="1" ht="12" customHeight="1" x14ac:dyDescent="0.2">
      <c r="A52" s="1347" t="s">
        <v>409</v>
      </c>
      <c r="B52" s="1348"/>
      <c r="C52" s="1349"/>
      <c r="D52" s="1347" t="s">
        <v>409</v>
      </c>
      <c r="E52" s="1348"/>
      <c r="F52" s="1349"/>
      <c r="G52" s="1347" t="s">
        <v>409</v>
      </c>
      <c r="H52" s="1348"/>
      <c r="I52" s="1349"/>
      <c r="L52" s="663"/>
      <c r="N52" s="663"/>
      <c r="O52" s="663"/>
      <c r="P52" s="663"/>
      <c r="Q52" s="663"/>
      <c r="R52" s="663"/>
      <c r="S52" s="663"/>
      <c r="T52" s="663"/>
      <c r="U52" s="663"/>
    </row>
    <row r="53" spans="1:21" s="659" customFormat="1" ht="12" customHeight="1" x14ac:dyDescent="0.2">
      <c r="A53" s="1347"/>
      <c r="B53" s="1348"/>
      <c r="C53" s="1349"/>
      <c r="D53" s="1347"/>
      <c r="E53" s="1348"/>
      <c r="F53" s="1349"/>
      <c r="G53" s="1347"/>
      <c r="H53" s="1348"/>
      <c r="I53" s="1349"/>
      <c r="L53" s="663"/>
      <c r="M53" s="663"/>
      <c r="N53" s="663"/>
      <c r="O53" s="663"/>
      <c r="P53" s="663"/>
      <c r="Q53" s="663"/>
      <c r="R53" s="663"/>
      <c r="S53" s="663"/>
      <c r="T53" s="663"/>
      <c r="U53" s="663"/>
    </row>
    <row r="54" spans="1:21" s="659" customFormat="1" ht="12" x14ac:dyDescent="0.2">
      <c r="A54" s="1353" t="s">
        <v>415</v>
      </c>
      <c r="B54" s="1354"/>
      <c r="C54" s="1355"/>
      <c r="D54" s="1353" t="s">
        <v>415</v>
      </c>
      <c r="E54" s="1354"/>
      <c r="F54" s="1355"/>
      <c r="G54" s="1347" t="s">
        <v>415</v>
      </c>
      <c r="H54" s="1348"/>
      <c r="I54" s="1349"/>
      <c r="N54" s="663"/>
      <c r="O54" s="663"/>
      <c r="P54" s="663"/>
      <c r="Q54" s="663"/>
      <c r="R54" s="663"/>
      <c r="S54" s="663"/>
      <c r="T54" s="663"/>
      <c r="U54" s="663"/>
    </row>
    <row r="55" spans="1:21" s="659" customFormat="1" ht="12" x14ac:dyDescent="0.2">
      <c r="A55" s="1353"/>
      <c r="B55" s="1354"/>
      <c r="C55" s="1355"/>
      <c r="D55" s="1353"/>
      <c r="E55" s="1354"/>
      <c r="F55" s="1355"/>
      <c r="G55" s="1347"/>
      <c r="H55" s="1348"/>
      <c r="I55" s="1349"/>
      <c r="L55" s="663"/>
      <c r="M55" s="663"/>
      <c r="N55" s="663"/>
      <c r="O55" s="663"/>
      <c r="P55" s="663"/>
      <c r="Q55" s="663"/>
      <c r="R55" s="663"/>
      <c r="S55" s="663"/>
      <c r="T55" s="663"/>
      <c r="U55" s="663"/>
    </row>
    <row r="56" spans="1:21" s="659" customFormat="1" ht="12" x14ac:dyDescent="0.2">
      <c r="A56" s="1353"/>
      <c r="B56" s="1354"/>
      <c r="C56" s="1355"/>
      <c r="D56" s="1353"/>
      <c r="E56" s="1354"/>
      <c r="F56" s="1355"/>
      <c r="G56" s="1347"/>
      <c r="H56" s="1348"/>
      <c r="I56" s="1349"/>
      <c r="L56" s="663"/>
      <c r="M56" s="663"/>
      <c r="N56" s="663"/>
      <c r="O56" s="663"/>
      <c r="P56" s="663"/>
      <c r="Q56" s="663"/>
      <c r="R56" s="663"/>
      <c r="S56" s="663"/>
      <c r="T56" s="663"/>
      <c r="U56" s="663"/>
    </row>
    <row r="57" spans="1:21" s="659" customFormat="1" ht="12" customHeight="1" x14ac:dyDescent="0.2">
      <c r="A57" s="942"/>
      <c r="B57" s="943"/>
      <c r="C57" s="944"/>
      <c r="D57" s="1358" t="s">
        <v>410</v>
      </c>
      <c r="E57" s="1359"/>
      <c r="F57" s="1360"/>
      <c r="G57" s="1358" t="s">
        <v>410</v>
      </c>
      <c r="H57" s="1359"/>
      <c r="I57" s="1360"/>
      <c r="L57" s="663"/>
      <c r="M57" s="663"/>
      <c r="N57" s="663"/>
      <c r="O57" s="663"/>
      <c r="P57" s="663"/>
      <c r="Q57" s="663"/>
      <c r="R57" s="663"/>
      <c r="S57" s="663"/>
      <c r="T57" s="663"/>
      <c r="U57" s="663"/>
    </row>
    <row r="58" spans="1:21" s="659" customFormat="1" ht="12" customHeight="1" x14ac:dyDescent="0.2">
      <c r="A58" s="942"/>
      <c r="B58" s="943"/>
      <c r="C58" s="944"/>
      <c r="D58" s="1358"/>
      <c r="E58" s="1359"/>
      <c r="F58" s="1360"/>
      <c r="G58" s="1358"/>
      <c r="H58" s="1359"/>
      <c r="I58" s="1360"/>
      <c r="L58" s="663"/>
      <c r="M58" s="663"/>
      <c r="N58" s="663"/>
      <c r="O58" s="663"/>
      <c r="P58" s="663"/>
      <c r="Q58" s="663"/>
      <c r="R58" s="663"/>
      <c r="S58" s="663"/>
      <c r="T58" s="663"/>
      <c r="U58" s="663"/>
    </row>
    <row r="59" spans="1:21" s="659" customFormat="1" ht="12" customHeight="1" x14ac:dyDescent="0.2">
      <c r="A59" s="945"/>
      <c r="B59" s="946"/>
      <c r="C59" s="947"/>
      <c r="D59" s="1358" t="s">
        <v>411</v>
      </c>
      <c r="E59" s="1359"/>
      <c r="F59" s="1360"/>
      <c r="G59" s="1358" t="s">
        <v>411</v>
      </c>
      <c r="H59" s="1359"/>
      <c r="I59" s="1360"/>
      <c r="L59" s="663"/>
      <c r="M59" s="663"/>
      <c r="N59" s="663"/>
      <c r="O59" s="663"/>
      <c r="P59" s="663"/>
      <c r="Q59" s="663"/>
      <c r="R59" s="663"/>
      <c r="S59" s="663"/>
      <c r="T59" s="663"/>
      <c r="U59" s="663"/>
    </row>
    <row r="60" spans="1:21" s="659" customFormat="1" ht="12" customHeight="1" x14ac:dyDescent="0.2">
      <c r="A60" s="945"/>
      <c r="B60" s="946"/>
      <c r="C60" s="947"/>
      <c r="D60" s="1358"/>
      <c r="E60" s="1359"/>
      <c r="F60" s="1360"/>
      <c r="G60" s="1358"/>
      <c r="H60" s="1359"/>
      <c r="I60" s="1360"/>
      <c r="L60" s="663"/>
      <c r="M60" s="663"/>
      <c r="N60" s="663"/>
      <c r="O60" s="663"/>
      <c r="P60" s="663"/>
      <c r="Q60" s="663"/>
      <c r="R60" s="663"/>
      <c r="S60" s="663"/>
      <c r="T60" s="663"/>
      <c r="U60" s="663"/>
    </row>
    <row r="61" spans="1:21" s="659" customFormat="1" ht="12" customHeight="1" x14ac:dyDescent="0.2">
      <c r="A61" s="945"/>
      <c r="B61" s="946"/>
      <c r="C61" s="947"/>
      <c r="D61" s="939"/>
      <c r="E61" s="940"/>
      <c r="F61" s="941"/>
      <c r="G61" s="1358" t="s">
        <v>610</v>
      </c>
      <c r="H61" s="1359"/>
      <c r="I61" s="1360"/>
      <c r="L61" s="663"/>
      <c r="M61" s="663"/>
      <c r="N61" s="663"/>
      <c r="O61" s="663"/>
      <c r="P61" s="663"/>
      <c r="Q61" s="663"/>
      <c r="R61" s="663"/>
      <c r="S61" s="663"/>
      <c r="T61" s="663"/>
      <c r="U61" s="663"/>
    </row>
    <row r="62" spans="1:21" s="659" customFormat="1" ht="12" customHeight="1" x14ac:dyDescent="0.2">
      <c r="A62" s="939"/>
      <c r="B62" s="940"/>
      <c r="C62" s="941"/>
      <c r="D62" s="939"/>
      <c r="E62" s="940"/>
      <c r="F62" s="941"/>
      <c r="G62" s="1358"/>
      <c r="H62" s="1359"/>
      <c r="I62" s="1360"/>
      <c r="L62" s="663"/>
      <c r="M62" s="663"/>
      <c r="N62" s="663"/>
      <c r="O62" s="663"/>
      <c r="P62" s="663"/>
      <c r="Q62" s="663"/>
      <c r="R62" s="663"/>
      <c r="S62" s="663"/>
      <c r="T62" s="663"/>
      <c r="U62" s="663"/>
    </row>
    <row r="63" spans="1:21" s="659" customFormat="1" ht="12" customHeight="1" x14ac:dyDescent="0.2">
      <c r="A63" s="939"/>
      <c r="B63" s="940"/>
      <c r="C63" s="941"/>
      <c r="D63" s="939"/>
      <c r="E63" s="940"/>
      <c r="F63" s="941"/>
      <c r="G63" s="1358" t="s">
        <v>412</v>
      </c>
      <c r="H63" s="1359"/>
      <c r="I63" s="1360"/>
      <c r="L63" s="663"/>
      <c r="M63" s="663"/>
      <c r="N63" s="663"/>
      <c r="O63" s="663"/>
      <c r="P63" s="663"/>
      <c r="Q63" s="663"/>
      <c r="R63" s="663"/>
      <c r="S63" s="663"/>
      <c r="T63" s="663"/>
      <c r="U63" s="663"/>
    </row>
    <row r="64" spans="1:21" s="659" customFormat="1" ht="12" customHeight="1" x14ac:dyDescent="0.2">
      <c r="A64" s="939"/>
      <c r="B64" s="940"/>
      <c r="C64" s="941"/>
      <c r="D64" s="939"/>
      <c r="E64" s="940"/>
      <c r="F64" s="941"/>
      <c r="G64" s="1358"/>
      <c r="H64" s="1359"/>
      <c r="I64" s="1360"/>
      <c r="L64" s="663"/>
      <c r="M64" s="663"/>
      <c r="N64" s="663"/>
      <c r="O64" s="663"/>
      <c r="P64" s="663"/>
      <c r="Q64" s="663"/>
      <c r="R64" s="663"/>
      <c r="S64" s="663"/>
      <c r="T64" s="663"/>
      <c r="U64" s="663"/>
    </row>
    <row r="65" spans="1:21" s="659" customFormat="1" ht="12" customHeight="1" x14ac:dyDescent="0.2">
      <c r="A65" s="1358" t="s">
        <v>413</v>
      </c>
      <c r="B65" s="1359"/>
      <c r="C65" s="1360"/>
      <c r="D65" s="1358" t="s">
        <v>413</v>
      </c>
      <c r="E65" s="1359"/>
      <c r="F65" s="1360"/>
      <c r="G65" s="1358" t="s">
        <v>413</v>
      </c>
      <c r="H65" s="1359"/>
      <c r="I65" s="1360"/>
      <c r="L65" s="663"/>
      <c r="M65" s="663"/>
      <c r="N65" s="663"/>
      <c r="O65" s="663"/>
      <c r="P65" s="663"/>
      <c r="Q65" s="663"/>
      <c r="R65" s="663"/>
      <c r="S65" s="663"/>
      <c r="T65" s="663"/>
      <c r="U65" s="663"/>
    </row>
    <row r="66" spans="1:21" s="659" customFormat="1" ht="12" customHeight="1" x14ac:dyDescent="0.2">
      <c r="A66" s="1361"/>
      <c r="B66" s="1362"/>
      <c r="C66" s="1363"/>
      <c r="D66" s="1361"/>
      <c r="E66" s="1362"/>
      <c r="F66" s="1363"/>
      <c r="G66" s="1361"/>
      <c r="H66" s="1362"/>
      <c r="I66" s="1363"/>
      <c r="L66" s="663"/>
      <c r="M66" s="663"/>
      <c r="N66" s="663"/>
      <c r="O66" s="663"/>
      <c r="P66" s="663"/>
      <c r="Q66" s="663"/>
      <c r="R66" s="663"/>
      <c r="S66" s="663"/>
      <c r="T66" s="663"/>
      <c r="U66" s="663"/>
    </row>
    <row r="67" spans="1:21" ht="14.25" customHeight="1" thickBot="1" x14ac:dyDescent="0.3">
      <c r="A67" s="1324" t="s">
        <v>430</v>
      </c>
      <c r="B67" s="1324"/>
      <c r="C67" s="1324"/>
      <c r="D67" s="1324"/>
      <c r="E67" s="1324"/>
      <c r="F67" s="1324"/>
      <c r="G67" s="1324"/>
      <c r="H67" s="1324"/>
      <c r="I67" s="1324"/>
    </row>
    <row r="68" spans="1:21" ht="5.25" customHeight="1" thickTop="1" x14ac:dyDescent="0.2"/>
    <row r="69" spans="1:21" ht="14.25" customHeight="1" x14ac:dyDescent="0.2">
      <c r="A69" s="1366" t="s">
        <v>154</v>
      </c>
      <c r="B69" s="1367"/>
      <c r="C69" s="1368"/>
      <c r="D69" s="1368" t="s">
        <v>102</v>
      </c>
      <c r="E69" s="1373"/>
      <c r="F69" s="1373" t="s">
        <v>103</v>
      </c>
      <c r="G69" s="1373"/>
      <c r="H69" s="1373" t="s">
        <v>104</v>
      </c>
      <c r="I69" s="1373"/>
    </row>
    <row r="70" spans="1:21" ht="15" customHeight="1" x14ac:dyDescent="0.2">
      <c r="A70" s="519"/>
      <c r="B70" s="520"/>
      <c r="C70" s="521"/>
      <c r="D70" s="438" t="s">
        <v>74</v>
      </c>
      <c r="E70" s="439" t="s">
        <v>165</v>
      </c>
      <c r="F70" s="440" t="s">
        <v>74</v>
      </c>
      <c r="G70" s="438" t="s">
        <v>165</v>
      </c>
      <c r="H70" s="440" t="s">
        <v>74</v>
      </c>
      <c r="I70" s="438" t="s">
        <v>165</v>
      </c>
    </row>
    <row r="71" spans="1:21" ht="12.75" customHeight="1" x14ac:dyDescent="0.2">
      <c r="A71" s="1372" t="s">
        <v>105</v>
      </c>
      <c r="B71" s="1372"/>
      <c r="C71" s="1372"/>
      <c r="D71" s="1267"/>
      <c r="E71" s="1268"/>
      <c r="F71" s="1269">
        <f>D71</f>
        <v>0</v>
      </c>
      <c r="G71" s="1268"/>
      <c r="H71" s="1267"/>
      <c r="I71" s="1268"/>
    </row>
    <row r="72" spans="1:21" ht="12.75" customHeight="1" x14ac:dyDescent="0.2">
      <c r="A72" s="1372" t="s">
        <v>73</v>
      </c>
      <c r="B72" s="1372"/>
      <c r="C72" s="1372"/>
      <c r="D72" s="1267"/>
      <c r="E72" s="1268"/>
      <c r="F72" s="1269">
        <f t="shared" ref="F72:F74" si="0">D72</f>
        <v>0</v>
      </c>
      <c r="G72" s="1268"/>
      <c r="H72" s="1267"/>
      <c r="I72" s="1268"/>
    </row>
    <row r="73" spans="1:21" ht="12.75" customHeight="1" x14ac:dyDescent="0.2">
      <c r="A73" s="1372" t="s">
        <v>439</v>
      </c>
      <c r="B73" s="1372"/>
      <c r="C73" s="1372"/>
      <c r="D73" s="1267"/>
      <c r="E73" s="1268"/>
      <c r="F73" s="1269">
        <f t="shared" si="0"/>
        <v>0</v>
      </c>
      <c r="G73" s="1268"/>
      <c r="H73" s="1267"/>
      <c r="I73" s="1268"/>
    </row>
    <row r="74" spans="1:21" ht="12.75" customHeight="1" x14ac:dyDescent="0.2">
      <c r="A74" s="1372" t="s">
        <v>44</v>
      </c>
      <c r="B74" s="1372"/>
      <c r="C74" s="1372"/>
      <c r="D74" s="1267"/>
      <c r="E74" s="1268"/>
      <c r="F74" s="1269">
        <f t="shared" si="0"/>
        <v>0</v>
      </c>
      <c r="G74" s="1268"/>
      <c r="H74" s="1267"/>
      <c r="I74" s="1268"/>
    </row>
    <row r="75" spans="1:21" s="147" customFormat="1" ht="12.75" customHeight="1" x14ac:dyDescent="0.2">
      <c r="A75" s="1471" t="s">
        <v>184</v>
      </c>
      <c r="B75" s="1472"/>
      <c r="C75" s="1472"/>
      <c r="D75" s="525">
        <f>SUM(D71:D74)</f>
        <v>0</v>
      </c>
      <c r="E75" s="526">
        <f>(D71*E71+D72*E72+D73*E73+D74*E74)*12</f>
        <v>0</v>
      </c>
      <c r="F75" s="525">
        <f>SUM(F71:F74)</f>
        <v>0</v>
      </c>
      <c r="G75" s="526">
        <f>(F71*G71+F72*G72+F73*G73+F74*G74)*12</f>
        <v>0</v>
      </c>
      <c r="H75" s="525">
        <f>SUM(H71:H74)</f>
        <v>0</v>
      </c>
      <c r="I75" s="527">
        <f>(H71*I71+H72*I72+H73*I73+H74*I74)*12</f>
        <v>0</v>
      </c>
    </row>
    <row r="76" spans="1:21" ht="5.25" customHeight="1" x14ac:dyDescent="0.2">
      <c r="A76" s="175"/>
      <c r="B76" s="175"/>
      <c r="C76" s="175"/>
      <c r="D76" s="175"/>
      <c r="E76" s="175"/>
      <c r="F76" s="175"/>
      <c r="G76" s="175"/>
      <c r="H76" s="175"/>
      <c r="I76" s="175"/>
    </row>
    <row r="77" spans="1:21" ht="14.25" customHeight="1" x14ac:dyDescent="0.2">
      <c r="A77" s="1366" t="s">
        <v>154</v>
      </c>
      <c r="B77" s="1367"/>
      <c r="C77" s="1368"/>
      <c r="D77" s="1364" t="s">
        <v>106</v>
      </c>
      <c r="E77" s="1365"/>
      <c r="F77" s="1365"/>
      <c r="G77" s="1366" t="s">
        <v>107</v>
      </c>
      <c r="H77" s="1367"/>
      <c r="I77" s="1368"/>
    </row>
    <row r="78" spans="1:21" ht="12.75" customHeight="1" x14ac:dyDescent="0.2">
      <c r="A78" s="1372" t="s">
        <v>105</v>
      </c>
      <c r="B78" s="1372"/>
      <c r="C78" s="1372"/>
      <c r="D78" s="1389"/>
      <c r="E78" s="1389"/>
      <c r="F78" s="1389"/>
      <c r="G78" s="1389"/>
      <c r="H78" s="1389"/>
      <c r="I78" s="1389"/>
    </row>
    <row r="79" spans="1:21" ht="12.75" customHeight="1" x14ac:dyDescent="0.2">
      <c r="A79" s="1372" t="s">
        <v>240</v>
      </c>
      <c r="B79" s="1372"/>
      <c r="C79" s="1372"/>
      <c r="D79" s="1389"/>
      <c r="E79" s="1389"/>
      <c r="F79" s="1389"/>
      <c r="G79" s="1389"/>
      <c r="H79" s="1389"/>
      <c r="I79" s="1389"/>
    </row>
    <row r="80" spans="1:21" ht="5.25" customHeight="1" x14ac:dyDescent="0.25">
      <c r="A80" s="643"/>
      <c r="B80" s="643"/>
      <c r="C80" s="643"/>
      <c r="D80" s="644"/>
      <c r="E80" s="644"/>
      <c r="F80" s="644"/>
      <c r="G80" s="644"/>
      <c r="H80" s="644"/>
      <c r="I80" s="644"/>
    </row>
    <row r="81" spans="1:9" ht="14.25" customHeight="1" thickBot="1" x14ac:dyDescent="0.3">
      <c r="A81" s="1371" t="s">
        <v>108</v>
      </c>
      <c r="B81" s="1371"/>
      <c r="C81" s="1371"/>
      <c r="D81" s="1371"/>
      <c r="E81" s="1371"/>
      <c r="F81" s="1371"/>
      <c r="G81" s="1371"/>
      <c r="H81" s="1371"/>
      <c r="I81" s="1371"/>
    </row>
    <row r="82" spans="1:9" ht="5.25" customHeight="1" thickTop="1" x14ac:dyDescent="0.2">
      <c r="A82" s="175"/>
      <c r="B82" s="175"/>
      <c r="C82" s="175"/>
      <c r="D82" s="175"/>
      <c r="E82" s="175"/>
      <c r="F82" s="175"/>
      <c r="G82" s="175"/>
      <c r="H82" s="175"/>
      <c r="I82" s="175"/>
    </row>
    <row r="83" spans="1:9" ht="14.25" customHeight="1" x14ac:dyDescent="0.2">
      <c r="A83" s="1373" t="s">
        <v>155</v>
      </c>
      <c r="B83" s="1373"/>
      <c r="C83" s="1373"/>
      <c r="D83" s="1373" t="s">
        <v>0</v>
      </c>
      <c r="E83" s="1373"/>
      <c r="F83" s="1373"/>
      <c r="G83" s="1373" t="s">
        <v>1</v>
      </c>
      <c r="H83" s="1373"/>
      <c r="I83" s="1373"/>
    </row>
    <row r="84" spans="1:9" ht="14.25" customHeight="1" x14ac:dyDescent="0.2">
      <c r="A84" s="1395" t="s">
        <v>350</v>
      </c>
      <c r="B84" s="1396"/>
      <c r="C84" s="1397"/>
      <c r="D84" s="1357"/>
      <c r="E84" s="1357"/>
      <c r="F84" s="1357"/>
      <c r="G84" s="1357"/>
      <c r="H84" s="1357"/>
      <c r="I84" s="1357"/>
    </row>
    <row r="85" spans="1:9" ht="12" customHeight="1" x14ac:dyDescent="0.2">
      <c r="A85" s="1338" t="s">
        <v>170</v>
      </c>
      <c r="B85" s="1338"/>
      <c r="C85" s="1338"/>
      <c r="D85" s="1336"/>
      <c r="E85" s="1337"/>
      <c r="F85" s="1337"/>
      <c r="G85" s="1336"/>
      <c r="H85" s="1337"/>
      <c r="I85" s="1337"/>
    </row>
    <row r="86" spans="1:9" ht="12" customHeight="1" x14ac:dyDescent="0.2">
      <c r="A86" s="1338" t="s">
        <v>166</v>
      </c>
      <c r="B86" s="1338"/>
      <c r="C86" s="1338"/>
      <c r="D86" s="1336"/>
      <c r="E86" s="1337"/>
      <c r="F86" s="1337"/>
      <c r="G86" s="1336"/>
      <c r="H86" s="1337"/>
      <c r="I86" s="1337"/>
    </row>
    <row r="87" spans="1:9" ht="12" customHeight="1" x14ac:dyDescent="0.2">
      <c r="A87" s="1338" t="s">
        <v>150</v>
      </c>
      <c r="B87" s="1338"/>
      <c r="C87" s="1338"/>
      <c r="D87" s="1370"/>
      <c r="E87" s="1370"/>
      <c r="F87" s="1370"/>
      <c r="G87" s="1370"/>
      <c r="H87" s="1370"/>
      <c r="I87" s="1370"/>
    </row>
    <row r="88" spans="1:9" ht="12" customHeight="1" x14ac:dyDescent="0.2">
      <c r="A88" s="1338" t="s">
        <v>168</v>
      </c>
      <c r="B88" s="1338"/>
      <c r="C88" s="1338"/>
      <c r="D88" s="1369"/>
      <c r="E88" s="1370"/>
      <c r="F88" s="1370"/>
      <c r="G88" s="1369"/>
      <c r="H88" s="1370"/>
      <c r="I88" s="1370"/>
    </row>
    <row r="89" spans="1:9" ht="12" customHeight="1" x14ac:dyDescent="0.2">
      <c r="A89" s="1338" t="s">
        <v>151</v>
      </c>
      <c r="B89" s="1338"/>
      <c r="C89" s="1338"/>
      <c r="D89" s="1336"/>
      <c r="E89" s="1337"/>
      <c r="F89" s="1337"/>
      <c r="G89" s="1336"/>
      <c r="H89" s="1337"/>
      <c r="I89" s="1337"/>
    </row>
    <row r="90" spans="1:9" ht="12" customHeight="1" x14ac:dyDescent="0.2">
      <c r="A90" s="1338" t="s">
        <v>169</v>
      </c>
      <c r="B90" s="1338"/>
      <c r="C90" s="1338"/>
      <c r="D90" s="1336"/>
      <c r="E90" s="1337"/>
      <c r="F90" s="1337"/>
      <c r="G90" s="1336"/>
      <c r="H90" s="1337"/>
      <c r="I90" s="1337"/>
    </row>
    <row r="91" spans="1:9" ht="12" customHeight="1" x14ac:dyDescent="0.2">
      <c r="A91" s="1338" t="s">
        <v>152</v>
      </c>
      <c r="B91" s="1338"/>
      <c r="C91" s="1338"/>
      <c r="D91" s="1339"/>
      <c r="E91" s="1340"/>
      <c r="F91" s="1340"/>
      <c r="G91" s="1339"/>
      <c r="H91" s="1340"/>
      <c r="I91" s="1340"/>
    </row>
    <row r="92" spans="1:9" ht="12" customHeight="1" x14ac:dyDescent="0.2">
      <c r="A92" s="1338" t="s">
        <v>167</v>
      </c>
      <c r="B92" s="1338"/>
      <c r="C92" s="1338"/>
      <c r="D92" s="1339"/>
      <c r="E92" s="1340"/>
      <c r="F92" s="1340"/>
      <c r="G92" s="1339"/>
      <c r="H92" s="1340"/>
      <c r="I92" s="1340"/>
    </row>
    <row r="93" spans="1:9" ht="12" customHeight="1" x14ac:dyDescent="0.2">
      <c r="A93" s="1338" t="s">
        <v>109</v>
      </c>
      <c r="B93" s="1338"/>
      <c r="C93" s="1338"/>
      <c r="D93" s="1339"/>
      <c r="E93" s="1340"/>
      <c r="F93" s="1340"/>
      <c r="G93" s="1339"/>
      <c r="H93" s="1340"/>
      <c r="I93" s="1340"/>
    </row>
    <row r="94" spans="1:9" ht="12" customHeight="1" x14ac:dyDescent="0.2">
      <c r="A94" s="1338" t="s">
        <v>110</v>
      </c>
      <c r="B94" s="1338"/>
      <c r="C94" s="1338"/>
      <c r="D94" s="1339"/>
      <c r="E94" s="1340"/>
      <c r="F94" s="1340"/>
      <c r="G94" s="1339"/>
      <c r="H94" s="1340"/>
      <c r="I94" s="1340"/>
    </row>
    <row r="95" spans="1:9" ht="12" customHeight="1" x14ac:dyDescent="0.2">
      <c r="A95" s="1338" t="s">
        <v>55</v>
      </c>
      <c r="B95" s="1338"/>
      <c r="C95" s="1338"/>
      <c r="D95" s="1339"/>
      <c r="E95" s="1340"/>
      <c r="F95" s="1340"/>
      <c r="G95" s="1339"/>
      <c r="H95" s="1340"/>
      <c r="I95" s="1340"/>
    </row>
    <row r="96" spans="1:9" ht="12" customHeight="1" x14ac:dyDescent="0.2">
      <c r="A96" s="1338" t="s">
        <v>142</v>
      </c>
      <c r="B96" s="1338"/>
      <c r="C96" s="1338"/>
      <c r="D96" s="1339"/>
      <c r="E96" s="1340"/>
      <c r="F96" s="1340"/>
      <c r="G96" s="1339"/>
      <c r="H96" s="1340"/>
      <c r="I96" s="1340"/>
    </row>
    <row r="97" spans="1:9" ht="12" customHeight="1" x14ac:dyDescent="0.2">
      <c r="A97" s="1338" t="s">
        <v>143</v>
      </c>
      <c r="B97" s="1338"/>
      <c r="C97" s="1338"/>
      <c r="D97" s="1339"/>
      <c r="E97" s="1340"/>
      <c r="F97" s="1340"/>
      <c r="G97" s="1339"/>
      <c r="H97" s="1340"/>
      <c r="I97" s="1340"/>
    </row>
    <row r="98" spans="1:9" ht="5.25" customHeight="1" x14ac:dyDescent="0.2">
      <c r="A98" s="148"/>
      <c r="B98" s="148"/>
      <c r="C98" s="148"/>
      <c r="D98" s="148"/>
      <c r="E98" s="148"/>
      <c r="F98" s="148"/>
      <c r="G98" s="148"/>
      <c r="H98" s="148"/>
      <c r="I98" s="148"/>
    </row>
    <row r="99" spans="1:9" ht="14.25" customHeight="1" thickBot="1" x14ac:dyDescent="0.3">
      <c r="A99" s="1324" t="s">
        <v>431</v>
      </c>
      <c r="B99" s="1324"/>
      <c r="C99" s="1324"/>
      <c r="D99" s="1324"/>
      <c r="E99" s="1324"/>
      <c r="F99" s="1324"/>
      <c r="G99" s="1324"/>
      <c r="H99" s="1324"/>
      <c r="I99" s="1324"/>
    </row>
    <row r="100" spans="1:9" ht="6" customHeight="1" thickTop="1" x14ac:dyDescent="0.25">
      <c r="A100" s="150"/>
      <c r="B100" s="150"/>
      <c r="C100" s="150"/>
      <c r="D100" s="150"/>
      <c r="E100" s="150"/>
      <c r="F100" s="150"/>
      <c r="G100" s="150"/>
      <c r="H100" s="150"/>
      <c r="I100" s="150"/>
    </row>
    <row r="101" spans="1:9" x14ac:dyDescent="0.2">
      <c r="A101" s="1393" t="s">
        <v>455</v>
      </c>
      <c r="B101" s="1394"/>
      <c r="C101" s="1394"/>
      <c r="D101" s="1394"/>
      <c r="E101" s="1394"/>
      <c r="F101" s="1394"/>
      <c r="G101" s="1394"/>
      <c r="H101" s="1394"/>
      <c r="I101" s="1394"/>
    </row>
    <row r="102" spans="1:9" ht="6" customHeight="1" x14ac:dyDescent="0.2">
      <c r="A102" s="148"/>
      <c r="B102" s="148"/>
      <c r="C102" s="148"/>
      <c r="D102" s="148"/>
      <c r="E102" s="148"/>
      <c r="F102" s="148"/>
      <c r="G102" s="148"/>
      <c r="H102" s="148"/>
      <c r="I102" s="148"/>
    </row>
    <row r="103" spans="1:9" ht="14.25" customHeight="1" x14ac:dyDescent="0.2">
      <c r="A103" s="1366" t="s">
        <v>156</v>
      </c>
      <c r="B103" s="1367"/>
      <c r="C103" s="1368"/>
      <c r="D103" s="1373" t="s">
        <v>102</v>
      </c>
      <c r="E103" s="1373"/>
      <c r="F103" s="1373" t="s">
        <v>103</v>
      </c>
      <c r="G103" s="1373"/>
      <c r="H103" s="1373" t="s">
        <v>104</v>
      </c>
      <c r="I103" s="1373"/>
    </row>
    <row r="104" spans="1:9" x14ac:dyDescent="0.2">
      <c r="A104" s="445"/>
      <c r="B104" s="446"/>
      <c r="C104" s="446"/>
      <c r="D104" s="438" t="s">
        <v>74</v>
      </c>
      <c r="E104" s="439" t="s">
        <v>165</v>
      </c>
      <c r="F104" s="440" t="s">
        <v>74</v>
      </c>
      <c r="G104" s="438" t="s">
        <v>165</v>
      </c>
      <c r="H104" s="440" t="s">
        <v>74</v>
      </c>
      <c r="I104" s="438" t="s">
        <v>165</v>
      </c>
    </row>
    <row r="105" spans="1:9" ht="12.75" customHeight="1" x14ac:dyDescent="0.2">
      <c r="A105" s="1372" t="s">
        <v>105</v>
      </c>
      <c r="B105" s="1372"/>
      <c r="C105" s="1372"/>
      <c r="D105" s="694"/>
      <c r="E105" s="1266"/>
      <c r="F105" s="961">
        <f>D105</f>
        <v>0</v>
      </c>
      <c r="G105" s="1266"/>
      <c r="H105" s="694"/>
      <c r="I105" s="1271"/>
    </row>
    <row r="106" spans="1:9" ht="12.75" customHeight="1" x14ac:dyDescent="0.2">
      <c r="A106" s="1372" t="s">
        <v>73</v>
      </c>
      <c r="B106" s="1372"/>
      <c r="C106" s="1372"/>
      <c r="D106" s="694"/>
      <c r="E106" s="1266"/>
      <c r="F106" s="961">
        <f t="shared" ref="F106:F108" si="1">D106</f>
        <v>0</v>
      </c>
      <c r="G106" s="1266"/>
      <c r="H106" s="694"/>
      <c r="I106" s="1271"/>
    </row>
    <row r="107" spans="1:9" ht="12.75" customHeight="1" x14ac:dyDescent="0.2">
      <c r="A107" s="1372" t="s">
        <v>439</v>
      </c>
      <c r="B107" s="1372"/>
      <c r="C107" s="1372"/>
      <c r="D107" s="694"/>
      <c r="E107" s="1266"/>
      <c r="F107" s="961">
        <f t="shared" si="1"/>
        <v>0</v>
      </c>
      <c r="G107" s="1266"/>
      <c r="H107" s="694"/>
      <c r="I107" s="1271"/>
    </row>
    <row r="108" spans="1:9" ht="12.75" customHeight="1" x14ac:dyDescent="0.2">
      <c r="A108" s="1372" t="s">
        <v>44</v>
      </c>
      <c r="B108" s="1372"/>
      <c r="C108" s="1372"/>
      <c r="D108" s="694"/>
      <c r="E108" s="1266"/>
      <c r="F108" s="961">
        <f t="shared" si="1"/>
        <v>0</v>
      </c>
      <c r="G108" s="1266"/>
      <c r="H108" s="694"/>
      <c r="I108" s="1271"/>
    </row>
    <row r="109" spans="1:9" ht="12.75" customHeight="1" x14ac:dyDescent="0.2">
      <c r="A109" s="1398" t="s">
        <v>184</v>
      </c>
      <c r="B109" s="1399"/>
      <c r="C109" s="1400"/>
      <c r="D109" s="513">
        <f>SUM(D105:D108)</f>
        <v>0</v>
      </c>
      <c r="E109" s="514">
        <f>(D105*E105+D106*E106+D107*E107+D108*E108)*12</f>
        <v>0</v>
      </c>
      <c r="F109" s="513">
        <f>SUM(F105:F108)</f>
        <v>0</v>
      </c>
      <c r="G109" s="514">
        <f>(F105*G105+F106*G106+F107*G107+F108*G108)*12</f>
        <v>0</v>
      </c>
      <c r="H109" s="513">
        <f>SUM(H105:H108)</f>
        <v>0</v>
      </c>
      <c r="I109" s="515">
        <f>(H105*I105+H106*I106+H107*I107+H108*I108)*12</f>
        <v>0</v>
      </c>
    </row>
    <row r="110" spans="1:9" ht="6" customHeight="1" x14ac:dyDescent="0.2">
      <c r="A110" s="175"/>
      <c r="B110" s="175"/>
      <c r="C110" s="175"/>
      <c r="D110" s="175"/>
      <c r="E110" s="175"/>
      <c r="F110" s="175"/>
      <c r="G110" s="175"/>
      <c r="H110" s="175"/>
      <c r="I110" s="175"/>
    </row>
    <row r="111" spans="1:9" ht="14.25" customHeight="1" x14ac:dyDescent="0.2">
      <c r="A111" s="1366" t="s">
        <v>156</v>
      </c>
      <c r="B111" s="1367"/>
      <c r="C111" s="1368"/>
      <c r="D111" s="1364" t="s">
        <v>106</v>
      </c>
      <c r="E111" s="1365"/>
      <c r="F111" s="1365"/>
      <c r="G111" s="1366" t="s">
        <v>107</v>
      </c>
      <c r="H111" s="1367"/>
      <c r="I111" s="1368"/>
    </row>
    <row r="112" spans="1:9" ht="12.75" customHeight="1" x14ac:dyDescent="0.2">
      <c r="A112" s="1372" t="s">
        <v>105</v>
      </c>
      <c r="B112" s="1372"/>
      <c r="C112" s="1372"/>
      <c r="D112" s="1389"/>
      <c r="E112" s="1389"/>
      <c r="F112" s="1389"/>
      <c r="G112" s="1389"/>
      <c r="H112" s="1389"/>
      <c r="I112" s="1389"/>
    </row>
    <row r="113" spans="1:9" ht="12.75" customHeight="1" x14ac:dyDescent="0.2">
      <c r="A113" s="1372" t="s">
        <v>240</v>
      </c>
      <c r="B113" s="1372"/>
      <c r="C113" s="1372"/>
      <c r="D113" s="1389"/>
      <c r="E113" s="1389"/>
      <c r="F113" s="1389"/>
      <c r="G113" s="1389"/>
      <c r="H113" s="1389"/>
      <c r="I113" s="1389"/>
    </row>
    <row r="114" spans="1:9" s="141" customFormat="1" ht="6" customHeight="1" x14ac:dyDescent="0.2">
      <c r="A114" s="619"/>
      <c r="B114" s="619"/>
      <c r="C114" s="619"/>
      <c r="D114" s="517"/>
      <c r="E114" s="518"/>
      <c r="F114" s="518"/>
      <c r="G114" s="517"/>
      <c r="H114" s="518"/>
      <c r="I114" s="518"/>
    </row>
    <row r="115" spans="1:9" x14ac:dyDescent="0.2">
      <c r="A115" s="1373" t="s">
        <v>402</v>
      </c>
      <c r="B115" s="1373"/>
      <c r="C115" s="1373"/>
      <c r="D115" s="1373" t="s">
        <v>0</v>
      </c>
      <c r="E115" s="1373"/>
      <c r="F115" s="1373"/>
      <c r="G115" s="1373" t="s">
        <v>1</v>
      </c>
      <c r="H115" s="1373"/>
      <c r="I115" s="1373"/>
    </row>
    <row r="116" spans="1:9" ht="14.25" customHeight="1" x14ac:dyDescent="0.2">
      <c r="A116" s="1395" t="s">
        <v>350</v>
      </c>
      <c r="B116" s="1396"/>
      <c r="C116" s="1397"/>
      <c r="D116" s="1357"/>
      <c r="E116" s="1357"/>
      <c r="F116" s="1357"/>
      <c r="G116" s="1357"/>
      <c r="H116" s="1357"/>
      <c r="I116" s="1357"/>
    </row>
    <row r="117" spans="1:9" ht="12" customHeight="1" x14ac:dyDescent="0.2">
      <c r="A117" s="1338" t="s">
        <v>170</v>
      </c>
      <c r="B117" s="1338"/>
      <c r="C117" s="1338"/>
      <c r="D117" s="1336"/>
      <c r="E117" s="1337"/>
      <c r="F117" s="1337"/>
      <c r="G117" s="1336"/>
      <c r="H117" s="1337"/>
      <c r="I117" s="1337"/>
    </row>
    <row r="118" spans="1:9" ht="12" customHeight="1" x14ac:dyDescent="0.2">
      <c r="A118" s="1338" t="s">
        <v>166</v>
      </c>
      <c r="B118" s="1338"/>
      <c r="C118" s="1338"/>
      <c r="D118" s="1336"/>
      <c r="E118" s="1337"/>
      <c r="F118" s="1337"/>
      <c r="G118" s="1336"/>
      <c r="H118" s="1337"/>
      <c r="I118" s="1337"/>
    </row>
    <row r="119" spans="1:9" ht="12" customHeight="1" x14ac:dyDescent="0.2">
      <c r="A119" s="1338" t="s">
        <v>150</v>
      </c>
      <c r="B119" s="1338"/>
      <c r="C119" s="1338"/>
      <c r="D119" s="1370"/>
      <c r="E119" s="1370"/>
      <c r="F119" s="1370"/>
      <c r="G119" s="1370"/>
      <c r="H119" s="1370"/>
      <c r="I119" s="1370"/>
    </row>
    <row r="120" spans="1:9" ht="12" customHeight="1" x14ac:dyDescent="0.2">
      <c r="A120" s="1338" t="s">
        <v>168</v>
      </c>
      <c r="B120" s="1338"/>
      <c r="C120" s="1338"/>
      <c r="D120" s="1369"/>
      <c r="E120" s="1370"/>
      <c r="F120" s="1370"/>
      <c r="G120" s="1369"/>
      <c r="H120" s="1370"/>
      <c r="I120" s="1370"/>
    </row>
    <row r="121" spans="1:9" ht="12" customHeight="1" x14ac:dyDescent="0.2">
      <c r="A121" s="1338" t="s">
        <v>151</v>
      </c>
      <c r="B121" s="1338"/>
      <c r="C121" s="1338"/>
      <c r="D121" s="1336"/>
      <c r="E121" s="1337"/>
      <c r="F121" s="1337"/>
      <c r="G121" s="1336"/>
      <c r="H121" s="1337"/>
      <c r="I121" s="1337"/>
    </row>
    <row r="122" spans="1:9" ht="12" customHeight="1" x14ac:dyDescent="0.2">
      <c r="A122" s="1338" t="s">
        <v>169</v>
      </c>
      <c r="B122" s="1338"/>
      <c r="C122" s="1338"/>
      <c r="D122" s="1336"/>
      <c r="E122" s="1337"/>
      <c r="F122" s="1337"/>
      <c r="G122" s="1336"/>
      <c r="H122" s="1337"/>
      <c r="I122" s="1337"/>
    </row>
    <row r="123" spans="1:9" ht="12" customHeight="1" x14ac:dyDescent="0.2">
      <c r="A123" s="1338" t="s">
        <v>152</v>
      </c>
      <c r="B123" s="1338"/>
      <c r="C123" s="1338"/>
      <c r="D123" s="1339"/>
      <c r="E123" s="1340"/>
      <c r="F123" s="1340"/>
      <c r="G123" s="1339"/>
      <c r="H123" s="1340"/>
      <c r="I123" s="1340"/>
    </row>
    <row r="124" spans="1:9" ht="12" customHeight="1" x14ac:dyDescent="0.2">
      <c r="A124" s="1338" t="s">
        <v>167</v>
      </c>
      <c r="B124" s="1338"/>
      <c r="C124" s="1338"/>
      <c r="D124" s="1339"/>
      <c r="E124" s="1340"/>
      <c r="F124" s="1340"/>
      <c r="G124" s="1339"/>
      <c r="H124" s="1340"/>
      <c r="I124" s="1340"/>
    </row>
    <row r="125" spans="1:9" ht="12" customHeight="1" x14ac:dyDescent="0.2">
      <c r="A125" s="1338" t="s">
        <v>109</v>
      </c>
      <c r="B125" s="1338"/>
      <c r="C125" s="1338"/>
      <c r="D125" s="1339"/>
      <c r="E125" s="1340"/>
      <c r="F125" s="1340"/>
      <c r="G125" s="1339"/>
      <c r="H125" s="1340"/>
      <c r="I125" s="1340"/>
    </row>
    <row r="126" spans="1:9" ht="12" customHeight="1" x14ac:dyDescent="0.2">
      <c r="A126" s="1338" t="s">
        <v>110</v>
      </c>
      <c r="B126" s="1338"/>
      <c r="C126" s="1338"/>
      <c r="D126" s="1339"/>
      <c r="E126" s="1340"/>
      <c r="F126" s="1340"/>
      <c r="G126" s="1339"/>
      <c r="H126" s="1340"/>
      <c r="I126" s="1340"/>
    </row>
    <row r="127" spans="1:9" ht="12" customHeight="1" x14ac:dyDescent="0.2">
      <c r="A127" s="1338" t="s">
        <v>55</v>
      </c>
      <c r="B127" s="1338"/>
      <c r="C127" s="1338"/>
      <c r="D127" s="1339"/>
      <c r="E127" s="1340"/>
      <c r="F127" s="1340"/>
      <c r="G127" s="1339"/>
      <c r="H127" s="1340"/>
      <c r="I127" s="1340"/>
    </row>
    <row r="128" spans="1:9" ht="12" customHeight="1" x14ac:dyDescent="0.2">
      <c r="A128" s="1338" t="s">
        <v>142</v>
      </c>
      <c r="B128" s="1338"/>
      <c r="C128" s="1338"/>
      <c r="D128" s="1339"/>
      <c r="E128" s="1340"/>
      <c r="F128" s="1340"/>
      <c r="G128" s="1339"/>
      <c r="H128" s="1340"/>
      <c r="I128" s="1340"/>
    </row>
    <row r="129" spans="1:9" ht="12" customHeight="1" x14ac:dyDescent="0.2">
      <c r="A129" s="1338" t="s">
        <v>143</v>
      </c>
      <c r="B129" s="1338"/>
      <c r="C129" s="1338"/>
      <c r="D129" s="1339"/>
      <c r="E129" s="1340"/>
      <c r="F129" s="1340"/>
      <c r="G129" s="1339"/>
      <c r="H129" s="1340"/>
      <c r="I129" s="1340"/>
    </row>
    <row r="130" spans="1:9" ht="14.25" customHeight="1" thickBot="1" x14ac:dyDescent="0.3">
      <c r="A130" s="1324" t="s">
        <v>431</v>
      </c>
      <c r="B130" s="1324"/>
      <c r="C130" s="1324"/>
      <c r="D130" s="1324"/>
      <c r="E130" s="1324"/>
      <c r="F130" s="1324"/>
      <c r="G130" s="1324"/>
      <c r="H130" s="1324"/>
      <c r="I130" s="1324"/>
    </row>
    <row r="131" spans="1:9" ht="6" customHeight="1" thickTop="1" x14ac:dyDescent="0.2">
      <c r="A131" s="148"/>
      <c r="B131" s="148"/>
      <c r="C131" s="148"/>
      <c r="D131" s="148"/>
      <c r="E131" s="148"/>
      <c r="F131" s="148"/>
      <c r="G131" s="148"/>
      <c r="H131" s="148"/>
      <c r="I131" s="148"/>
    </row>
    <row r="132" spans="1:9" x14ac:dyDescent="0.2">
      <c r="A132" s="1393" t="s">
        <v>455</v>
      </c>
      <c r="B132" s="1394"/>
      <c r="C132" s="1394"/>
      <c r="D132" s="1394"/>
      <c r="E132" s="1394"/>
      <c r="F132" s="1394"/>
      <c r="G132" s="1394"/>
      <c r="H132" s="1394"/>
      <c r="I132" s="1394"/>
    </row>
    <row r="133" spans="1:9" ht="6" customHeight="1" x14ac:dyDescent="0.2">
      <c r="A133" s="148"/>
      <c r="B133" s="148"/>
      <c r="C133" s="148"/>
      <c r="D133" s="148"/>
      <c r="E133" s="148"/>
      <c r="F133" s="148"/>
      <c r="G133" s="148"/>
      <c r="H133" s="148"/>
      <c r="I133" s="148"/>
    </row>
    <row r="134" spans="1:9" x14ac:dyDescent="0.2">
      <c r="A134" s="1366" t="s">
        <v>157</v>
      </c>
      <c r="B134" s="1367"/>
      <c r="C134" s="1368"/>
      <c r="D134" s="1373" t="s">
        <v>102</v>
      </c>
      <c r="E134" s="1373"/>
      <c r="F134" s="1373" t="s">
        <v>103</v>
      </c>
      <c r="G134" s="1373"/>
      <c r="H134" s="1373" t="s">
        <v>104</v>
      </c>
      <c r="I134" s="1373"/>
    </row>
    <row r="135" spans="1:9" x14ac:dyDescent="0.2">
      <c r="A135" s="445"/>
      <c r="B135" s="446"/>
      <c r="C135" s="446"/>
      <c r="D135" s="438" t="s">
        <v>74</v>
      </c>
      <c r="E135" s="439" t="s">
        <v>165</v>
      </c>
      <c r="F135" s="440" t="s">
        <v>74</v>
      </c>
      <c r="G135" s="438" t="s">
        <v>165</v>
      </c>
      <c r="H135" s="440" t="s">
        <v>74</v>
      </c>
      <c r="I135" s="438" t="s">
        <v>165</v>
      </c>
    </row>
    <row r="136" spans="1:9" ht="12.75" customHeight="1" x14ac:dyDescent="0.2">
      <c r="A136" s="1372" t="s">
        <v>105</v>
      </c>
      <c r="B136" s="1372"/>
      <c r="C136" s="1372"/>
      <c r="D136" s="898"/>
      <c r="E136" s="1270"/>
      <c r="F136" s="962">
        <f>D136</f>
        <v>0</v>
      </c>
      <c r="G136" s="1270"/>
      <c r="H136" s="898"/>
      <c r="I136" s="1270"/>
    </row>
    <row r="137" spans="1:9" ht="12.75" customHeight="1" x14ac:dyDescent="0.2">
      <c r="A137" s="1372" t="s">
        <v>73</v>
      </c>
      <c r="B137" s="1372"/>
      <c r="C137" s="1372"/>
      <c r="D137" s="898"/>
      <c r="E137" s="1270"/>
      <c r="F137" s="962">
        <f t="shared" ref="F137:F139" si="2">D137</f>
        <v>0</v>
      </c>
      <c r="G137" s="1270"/>
      <c r="H137" s="898"/>
      <c r="I137" s="1270"/>
    </row>
    <row r="138" spans="1:9" ht="12.75" customHeight="1" x14ac:dyDescent="0.2">
      <c r="A138" s="1372" t="s">
        <v>439</v>
      </c>
      <c r="B138" s="1372"/>
      <c r="C138" s="1372"/>
      <c r="D138" s="898"/>
      <c r="E138" s="1270"/>
      <c r="F138" s="962">
        <f t="shared" si="2"/>
        <v>0</v>
      </c>
      <c r="G138" s="1270"/>
      <c r="H138" s="898"/>
      <c r="I138" s="1270"/>
    </row>
    <row r="139" spans="1:9" ht="12.75" customHeight="1" x14ac:dyDescent="0.2">
      <c r="A139" s="1372" t="s">
        <v>44</v>
      </c>
      <c r="B139" s="1372"/>
      <c r="C139" s="1372"/>
      <c r="D139" s="898"/>
      <c r="E139" s="1270"/>
      <c r="F139" s="962">
        <f t="shared" si="2"/>
        <v>0</v>
      </c>
      <c r="G139" s="1270"/>
      <c r="H139" s="898"/>
      <c r="I139" s="1270"/>
    </row>
    <row r="140" spans="1:9" ht="12.75" customHeight="1" x14ac:dyDescent="0.2">
      <c r="A140" s="1398" t="s">
        <v>184</v>
      </c>
      <c r="B140" s="1399"/>
      <c r="C140" s="1400"/>
      <c r="D140" s="513">
        <f>SUM(D136:D139)</f>
        <v>0</v>
      </c>
      <c r="E140" s="514">
        <f>(D136*E136+D137*E137+D138*E138+D139*E139)*12</f>
        <v>0</v>
      </c>
      <c r="F140" s="513">
        <f>SUM(F136:F139)</f>
        <v>0</v>
      </c>
      <c r="G140" s="514">
        <f>(F136*G136+F137*G137+F138*G138+F139*G139)*12</f>
        <v>0</v>
      </c>
      <c r="H140" s="513">
        <f>SUM(H136:H139)</f>
        <v>0</v>
      </c>
      <c r="I140" s="515">
        <f>(H136*I136+H137*I137+H138*I138+H139*I139)*12</f>
        <v>0</v>
      </c>
    </row>
    <row r="141" spans="1:9" ht="12.75" customHeight="1" x14ac:dyDescent="0.2">
      <c r="A141" s="175"/>
      <c r="B141" s="175"/>
      <c r="C141" s="175"/>
      <c r="D141" s="175"/>
      <c r="E141" s="175"/>
      <c r="F141" s="175"/>
      <c r="G141" s="175"/>
      <c r="H141" s="175"/>
      <c r="I141" s="175"/>
    </row>
    <row r="142" spans="1:9" ht="12.75" customHeight="1" x14ac:dyDescent="0.2">
      <c r="A142" s="1366" t="s">
        <v>157</v>
      </c>
      <c r="B142" s="1367"/>
      <c r="C142" s="1368"/>
      <c r="D142" s="1364" t="s">
        <v>106</v>
      </c>
      <c r="E142" s="1365"/>
      <c r="F142" s="1365"/>
      <c r="G142" s="1366" t="s">
        <v>107</v>
      </c>
      <c r="H142" s="1367"/>
      <c r="I142" s="1368"/>
    </row>
    <row r="143" spans="1:9" ht="12.75" customHeight="1" x14ac:dyDescent="0.2">
      <c r="A143" s="1372" t="s">
        <v>105</v>
      </c>
      <c r="B143" s="1372"/>
      <c r="C143" s="1372"/>
      <c r="D143" s="1389"/>
      <c r="E143" s="1389"/>
      <c r="F143" s="1389"/>
      <c r="G143" s="1389"/>
      <c r="H143" s="1389"/>
      <c r="I143" s="1389"/>
    </row>
    <row r="144" spans="1:9" ht="12.75" customHeight="1" x14ac:dyDescent="0.2">
      <c r="A144" s="1372" t="s">
        <v>240</v>
      </c>
      <c r="B144" s="1372"/>
      <c r="C144" s="1372"/>
      <c r="D144" s="1389"/>
      <c r="E144" s="1389"/>
      <c r="F144" s="1389"/>
      <c r="G144" s="1389"/>
      <c r="H144" s="1389"/>
      <c r="I144" s="1389"/>
    </row>
    <row r="145" spans="1:9" ht="12.75" customHeight="1" x14ac:dyDescent="0.2">
      <c r="A145" s="148"/>
      <c r="B145" s="148"/>
      <c r="C145" s="148"/>
    </row>
    <row r="146" spans="1:9" ht="12.75" customHeight="1" x14ac:dyDescent="0.2">
      <c r="A146" s="1427" t="s">
        <v>403</v>
      </c>
      <c r="B146" s="1427"/>
      <c r="C146" s="1427"/>
      <c r="D146" s="1373" t="s">
        <v>0</v>
      </c>
      <c r="E146" s="1373"/>
      <c r="F146" s="1373"/>
      <c r="G146" s="1373" t="s">
        <v>1</v>
      </c>
      <c r="H146" s="1373"/>
      <c r="I146" s="1373"/>
    </row>
    <row r="147" spans="1:9" ht="12.75" customHeight="1" x14ac:dyDescent="0.2">
      <c r="A147" s="1395" t="s">
        <v>350</v>
      </c>
      <c r="B147" s="1396"/>
      <c r="C147" s="1397"/>
      <c r="D147" s="1357"/>
      <c r="E147" s="1357"/>
      <c r="F147" s="1357"/>
      <c r="G147" s="1357"/>
      <c r="H147" s="1357"/>
      <c r="I147" s="1357"/>
    </row>
    <row r="148" spans="1:9" ht="12.75" customHeight="1" x14ac:dyDescent="0.2">
      <c r="A148" s="1338" t="s">
        <v>170</v>
      </c>
      <c r="B148" s="1338"/>
      <c r="C148" s="1338"/>
      <c r="D148" s="1336"/>
      <c r="E148" s="1337"/>
      <c r="F148" s="1337"/>
      <c r="G148" s="1336"/>
      <c r="H148" s="1337"/>
      <c r="I148" s="1337"/>
    </row>
    <row r="149" spans="1:9" ht="12.75" customHeight="1" x14ac:dyDescent="0.2">
      <c r="A149" s="1338" t="s">
        <v>166</v>
      </c>
      <c r="B149" s="1338"/>
      <c r="C149" s="1338"/>
      <c r="D149" s="1336"/>
      <c r="E149" s="1337"/>
      <c r="F149" s="1337"/>
      <c r="G149" s="1336"/>
      <c r="H149" s="1337"/>
      <c r="I149" s="1337"/>
    </row>
    <row r="150" spans="1:9" ht="12.75" customHeight="1" x14ac:dyDescent="0.2">
      <c r="A150" s="1338" t="s">
        <v>150</v>
      </c>
      <c r="B150" s="1338"/>
      <c r="C150" s="1338"/>
      <c r="D150" s="1370"/>
      <c r="E150" s="1370"/>
      <c r="F150" s="1370"/>
      <c r="G150" s="1370"/>
      <c r="H150" s="1370"/>
      <c r="I150" s="1370"/>
    </row>
    <row r="151" spans="1:9" ht="12.75" customHeight="1" x14ac:dyDescent="0.2">
      <c r="A151" s="1338" t="s">
        <v>168</v>
      </c>
      <c r="B151" s="1338"/>
      <c r="C151" s="1338"/>
      <c r="D151" s="1370"/>
      <c r="E151" s="1370"/>
      <c r="F151" s="1370"/>
      <c r="G151" s="1370"/>
      <c r="H151" s="1370"/>
      <c r="I151" s="1370"/>
    </row>
    <row r="152" spans="1:9" ht="12.75" customHeight="1" x14ac:dyDescent="0.2">
      <c r="A152" s="1338" t="s">
        <v>151</v>
      </c>
      <c r="B152" s="1338"/>
      <c r="C152" s="1338"/>
      <c r="D152" s="1336"/>
      <c r="E152" s="1337"/>
      <c r="F152" s="1337"/>
      <c r="G152" s="1336"/>
      <c r="H152" s="1337"/>
      <c r="I152" s="1337"/>
    </row>
    <row r="153" spans="1:9" ht="12.75" customHeight="1" x14ac:dyDescent="0.2">
      <c r="A153" s="1338" t="s">
        <v>169</v>
      </c>
      <c r="B153" s="1338"/>
      <c r="C153" s="1338"/>
      <c r="D153" s="1336"/>
      <c r="E153" s="1337"/>
      <c r="F153" s="1337"/>
      <c r="G153" s="1336"/>
      <c r="H153" s="1337"/>
      <c r="I153" s="1337"/>
    </row>
    <row r="154" spans="1:9" ht="12.75" customHeight="1" x14ac:dyDescent="0.2">
      <c r="A154" s="1338" t="s">
        <v>152</v>
      </c>
      <c r="B154" s="1338"/>
      <c r="C154" s="1338"/>
      <c r="D154" s="1339"/>
      <c r="E154" s="1340"/>
      <c r="F154" s="1340"/>
      <c r="G154" s="1339"/>
      <c r="H154" s="1340"/>
      <c r="I154" s="1340"/>
    </row>
    <row r="155" spans="1:9" ht="12.75" customHeight="1" x14ac:dyDescent="0.2">
      <c r="A155" s="1338" t="s">
        <v>167</v>
      </c>
      <c r="B155" s="1338"/>
      <c r="C155" s="1338"/>
      <c r="D155" s="1339"/>
      <c r="E155" s="1340"/>
      <c r="F155" s="1340"/>
      <c r="G155" s="1339"/>
      <c r="H155" s="1340"/>
      <c r="I155" s="1340"/>
    </row>
    <row r="156" spans="1:9" ht="12.75" customHeight="1" x14ac:dyDescent="0.2">
      <c r="A156" s="1338" t="s">
        <v>109</v>
      </c>
      <c r="B156" s="1338"/>
      <c r="C156" s="1338"/>
      <c r="D156" s="1339"/>
      <c r="E156" s="1340"/>
      <c r="F156" s="1340"/>
      <c r="G156" s="1339"/>
      <c r="H156" s="1340"/>
      <c r="I156" s="1340"/>
    </row>
    <row r="157" spans="1:9" ht="12.75" customHeight="1" x14ac:dyDescent="0.2">
      <c r="A157" s="1338" t="s">
        <v>110</v>
      </c>
      <c r="B157" s="1338"/>
      <c r="C157" s="1338"/>
      <c r="D157" s="1339"/>
      <c r="E157" s="1340"/>
      <c r="F157" s="1340"/>
      <c r="G157" s="1339"/>
      <c r="H157" s="1340"/>
      <c r="I157" s="1340"/>
    </row>
    <row r="158" spans="1:9" ht="12.75" customHeight="1" x14ac:dyDescent="0.2">
      <c r="A158" s="1338" t="s">
        <v>55</v>
      </c>
      <c r="B158" s="1338"/>
      <c r="C158" s="1338"/>
      <c r="D158" s="1339"/>
      <c r="E158" s="1340"/>
      <c r="F158" s="1340"/>
      <c r="G158" s="1339"/>
      <c r="H158" s="1340"/>
      <c r="I158" s="1340"/>
    </row>
    <row r="159" spans="1:9" ht="12.75" customHeight="1" x14ac:dyDescent="0.2">
      <c r="A159" s="1338" t="s">
        <v>142</v>
      </c>
      <c r="B159" s="1338"/>
      <c r="C159" s="1338"/>
      <c r="D159" s="1339"/>
      <c r="E159" s="1340"/>
      <c r="F159" s="1340"/>
      <c r="G159" s="1339"/>
      <c r="H159" s="1340"/>
      <c r="I159" s="1340"/>
    </row>
    <row r="160" spans="1:9" ht="12.75" customHeight="1" x14ac:dyDescent="0.2">
      <c r="A160" s="1338" t="s">
        <v>143</v>
      </c>
      <c r="B160" s="1338"/>
      <c r="C160" s="1338"/>
      <c r="D160" s="1339"/>
      <c r="E160" s="1340"/>
      <c r="F160" s="1340"/>
      <c r="G160" s="1339"/>
      <c r="H160" s="1340"/>
      <c r="I160" s="1340"/>
    </row>
    <row r="161" spans="1:9" x14ac:dyDescent="0.2">
      <c r="A161" s="148"/>
      <c r="B161" s="148"/>
      <c r="C161" s="148"/>
    </row>
    <row r="162" spans="1:9" ht="14.25" customHeight="1" x14ac:dyDescent="0.2">
      <c r="A162" s="1366" t="s">
        <v>397</v>
      </c>
      <c r="B162" s="1367"/>
      <c r="C162" s="1368"/>
      <c r="D162" s="1373" t="s">
        <v>102</v>
      </c>
      <c r="E162" s="1373"/>
      <c r="F162" s="1373" t="s">
        <v>103</v>
      </c>
      <c r="G162" s="1373"/>
      <c r="H162" s="1373" t="s">
        <v>104</v>
      </c>
      <c r="I162" s="1373"/>
    </row>
    <row r="163" spans="1:9" x14ac:dyDescent="0.2">
      <c r="A163" s="445"/>
      <c r="B163" s="446"/>
      <c r="C163" s="446"/>
      <c r="D163" s="438" t="s">
        <v>74</v>
      </c>
      <c r="E163" s="439" t="s">
        <v>165</v>
      </c>
      <c r="F163" s="440" t="s">
        <v>74</v>
      </c>
      <c r="G163" s="438" t="s">
        <v>165</v>
      </c>
      <c r="H163" s="440" t="s">
        <v>74</v>
      </c>
      <c r="I163" s="438" t="s">
        <v>165</v>
      </c>
    </row>
    <row r="164" spans="1:9" ht="12.75" customHeight="1" x14ac:dyDescent="0.2">
      <c r="A164" s="1372" t="s">
        <v>105</v>
      </c>
      <c r="B164" s="1372"/>
      <c r="C164" s="1372"/>
      <c r="D164" s="1265"/>
      <c r="E164" s="673"/>
      <c r="F164" s="963">
        <f>D164</f>
        <v>0</v>
      </c>
      <c r="G164" s="673"/>
      <c r="H164" s="1265"/>
      <c r="I164" s="673"/>
    </row>
    <row r="165" spans="1:9" ht="12.75" customHeight="1" x14ac:dyDescent="0.2">
      <c r="A165" s="1372" t="s">
        <v>73</v>
      </c>
      <c r="B165" s="1372"/>
      <c r="C165" s="1372"/>
      <c r="D165" s="1265"/>
      <c r="E165" s="673"/>
      <c r="F165" s="963">
        <f t="shared" ref="F165:F167" si="3">D165</f>
        <v>0</v>
      </c>
      <c r="G165" s="673"/>
      <c r="H165" s="1265"/>
      <c r="I165" s="673"/>
    </row>
    <row r="166" spans="1:9" ht="12.75" customHeight="1" x14ac:dyDescent="0.2">
      <c r="A166" s="1372" t="s">
        <v>439</v>
      </c>
      <c r="B166" s="1372"/>
      <c r="C166" s="1372"/>
      <c r="D166" s="1265"/>
      <c r="E166" s="673"/>
      <c r="F166" s="963">
        <f t="shared" si="3"/>
        <v>0</v>
      </c>
      <c r="G166" s="673"/>
      <c r="H166" s="1265"/>
      <c r="I166" s="673"/>
    </row>
    <row r="167" spans="1:9" ht="12.75" customHeight="1" x14ac:dyDescent="0.2">
      <c r="A167" s="1372" t="s">
        <v>44</v>
      </c>
      <c r="B167" s="1372"/>
      <c r="C167" s="1372"/>
      <c r="D167" s="1265"/>
      <c r="E167" s="673"/>
      <c r="F167" s="963">
        <f t="shared" si="3"/>
        <v>0</v>
      </c>
      <c r="G167" s="673"/>
      <c r="H167" s="1265"/>
      <c r="I167" s="673"/>
    </row>
    <row r="168" spans="1:9" ht="12.75" customHeight="1" x14ac:dyDescent="0.2">
      <c r="A168" s="1398" t="s">
        <v>184</v>
      </c>
      <c r="B168" s="1399"/>
      <c r="C168" s="1399"/>
      <c r="D168" s="513">
        <f>SUM(D164:D167)</f>
        <v>0</v>
      </c>
      <c r="E168" s="514">
        <f>(D164*E164+D165*E165+D166*E166+D167*E167)*12</f>
        <v>0</v>
      </c>
      <c r="F168" s="513">
        <f>SUM(F164:F167)</f>
        <v>0</v>
      </c>
      <c r="G168" s="514">
        <f>(F164*G164+F165*G165+F166*G166+F167*G167)*12</f>
        <v>0</v>
      </c>
      <c r="H168" s="513">
        <f>SUM(H164:H167)</f>
        <v>0</v>
      </c>
      <c r="I168" s="515">
        <f>(H164*I164+H165*I165+H166*I166+H167*I167)*12</f>
        <v>0</v>
      </c>
    </row>
    <row r="169" spans="1:9" ht="6" customHeight="1" x14ac:dyDescent="0.2">
      <c r="A169" s="516"/>
      <c r="B169" s="516"/>
      <c r="C169" s="516"/>
      <c r="D169" s="175"/>
      <c r="E169" s="175"/>
      <c r="F169" s="175"/>
      <c r="G169" s="175"/>
      <c r="H169" s="175"/>
      <c r="I169" s="175"/>
    </row>
    <row r="170" spans="1:9" ht="14.25" customHeight="1" x14ac:dyDescent="0.2">
      <c r="A170" s="1395" t="s">
        <v>397</v>
      </c>
      <c r="B170" s="1396"/>
      <c r="C170" s="1397"/>
      <c r="D170" s="1364" t="s">
        <v>106</v>
      </c>
      <c r="E170" s="1365"/>
      <c r="F170" s="1365"/>
      <c r="G170" s="1366" t="s">
        <v>107</v>
      </c>
      <c r="H170" s="1367"/>
      <c r="I170" s="1368"/>
    </row>
    <row r="171" spans="1:9" ht="12.75" customHeight="1" x14ac:dyDescent="0.2">
      <c r="A171" s="1372" t="s">
        <v>105</v>
      </c>
      <c r="B171" s="1372"/>
      <c r="C171" s="1372"/>
      <c r="D171" s="1425"/>
      <c r="E171" s="1426"/>
      <c r="F171" s="1426"/>
      <c r="G171" s="1425"/>
      <c r="H171" s="1426"/>
      <c r="I171" s="1426"/>
    </row>
    <row r="172" spans="1:9" ht="12.75" customHeight="1" x14ac:dyDescent="0.2">
      <c r="A172" s="1372" t="s">
        <v>240</v>
      </c>
      <c r="B172" s="1372"/>
      <c r="C172" s="1372"/>
      <c r="D172" s="1425"/>
      <c r="E172" s="1426"/>
      <c r="F172" s="1426"/>
      <c r="G172" s="1425"/>
      <c r="H172" s="1426"/>
      <c r="I172" s="1426"/>
    </row>
    <row r="173" spans="1:9" x14ac:dyDescent="0.2">
      <c r="A173" s="522"/>
      <c r="B173" s="522"/>
      <c r="C173" s="522"/>
    </row>
    <row r="174" spans="1:9" x14ac:dyDescent="0.2">
      <c r="A174" s="1427" t="s">
        <v>404</v>
      </c>
      <c r="B174" s="1427"/>
      <c r="C174" s="1427"/>
      <c r="D174" s="1373" t="s">
        <v>0</v>
      </c>
      <c r="E174" s="1373"/>
      <c r="F174" s="1373"/>
      <c r="G174" s="1373" t="s">
        <v>1</v>
      </c>
      <c r="H174" s="1373"/>
      <c r="I174" s="1373"/>
    </row>
    <row r="175" spans="1:9" x14ac:dyDescent="0.2">
      <c r="A175" s="1395" t="s">
        <v>350</v>
      </c>
      <c r="B175" s="1396"/>
      <c r="C175" s="1397"/>
      <c r="D175" s="1402"/>
      <c r="E175" s="1403"/>
      <c r="F175" s="1404"/>
      <c r="G175" s="1402"/>
      <c r="H175" s="1403"/>
      <c r="I175" s="1404"/>
    </row>
    <row r="176" spans="1:9" x14ac:dyDescent="0.2">
      <c r="A176" s="1338" t="s">
        <v>170</v>
      </c>
      <c r="B176" s="1338"/>
      <c r="C176" s="1338"/>
      <c r="D176" s="1405"/>
      <c r="E176" s="1405"/>
      <c r="F176" s="1405"/>
      <c r="G176" s="1405"/>
      <c r="H176" s="1405"/>
      <c r="I176" s="1405"/>
    </row>
    <row r="177" spans="1:9" x14ac:dyDescent="0.2">
      <c r="A177" s="1338" t="s">
        <v>166</v>
      </c>
      <c r="B177" s="1338"/>
      <c r="C177" s="1338"/>
      <c r="D177" s="1405"/>
      <c r="E177" s="1405"/>
      <c r="F177" s="1405"/>
      <c r="G177" s="1405"/>
      <c r="H177" s="1405"/>
      <c r="I177" s="1405"/>
    </row>
    <row r="178" spans="1:9" x14ac:dyDescent="0.2">
      <c r="A178" s="1338" t="s">
        <v>150</v>
      </c>
      <c r="B178" s="1338"/>
      <c r="C178" s="1338"/>
      <c r="D178" s="1392"/>
      <c r="E178" s="1391"/>
      <c r="F178" s="1391"/>
      <c r="G178" s="1392"/>
      <c r="H178" s="1391"/>
      <c r="I178" s="1391"/>
    </row>
    <row r="179" spans="1:9" x14ac:dyDescent="0.2">
      <c r="A179" s="1338" t="s">
        <v>168</v>
      </c>
      <c r="B179" s="1338"/>
      <c r="C179" s="1338"/>
      <c r="D179" s="1392"/>
      <c r="E179" s="1392"/>
      <c r="F179" s="1392"/>
      <c r="G179" s="1392"/>
      <c r="H179" s="1392"/>
      <c r="I179" s="1392"/>
    </row>
    <row r="180" spans="1:9" x14ac:dyDescent="0.2">
      <c r="A180" s="1338" t="s">
        <v>151</v>
      </c>
      <c r="B180" s="1338"/>
      <c r="C180" s="1338"/>
      <c r="D180" s="1405"/>
      <c r="E180" s="1405"/>
      <c r="F180" s="1405"/>
      <c r="G180" s="1405"/>
      <c r="H180" s="1405"/>
      <c r="I180" s="1405"/>
    </row>
    <row r="181" spans="1:9" x14ac:dyDescent="0.2">
      <c r="A181" s="1338" t="s">
        <v>169</v>
      </c>
      <c r="B181" s="1338"/>
      <c r="C181" s="1338"/>
      <c r="D181" s="1405"/>
      <c r="E181" s="1405"/>
      <c r="F181" s="1405"/>
      <c r="G181" s="1405"/>
      <c r="H181" s="1405"/>
      <c r="I181" s="1405"/>
    </row>
    <row r="182" spans="1:9" x14ac:dyDescent="0.2">
      <c r="A182" s="1338" t="s">
        <v>152</v>
      </c>
      <c r="B182" s="1338"/>
      <c r="C182" s="1338"/>
      <c r="D182" s="1390"/>
      <c r="E182" s="1391"/>
      <c r="F182" s="1391"/>
      <c r="G182" s="1390"/>
      <c r="H182" s="1391"/>
      <c r="I182" s="1391"/>
    </row>
    <row r="183" spans="1:9" x14ac:dyDescent="0.2">
      <c r="A183" s="1338" t="s">
        <v>167</v>
      </c>
      <c r="B183" s="1338"/>
      <c r="C183" s="1338"/>
      <c r="D183" s="1390"/>
      <c r="E183" s="1391"/>
      <c r="F183" s="1391"/>
      <c r="G183" s="1390"/>
      <c r="H183" s="1391"/>
      <c r="I183" s="1391"/>
    </row>
    <row r="184" spans="1:9" x14ac:dyDescent="0.2">
      <c r="A184" s="1338" t="s">
        <v>109</v>
      </c>
      <c r="B184" s="1338"/>
      <c r="C184" s="1338"/>
      <c r="D184" s="1390"/>
      <c r="E184" s="1391"/>
      <c r="F184" s="1391"/>
      <c r="G184" s="1390"/>
      <c r="H184" s="1391"/>
      <c r="I184" s="1391"/>
    </row>
    <row r="185" spans="1:9" x14ac:dyDescent="0.2">
      <c r="A185" s="1338" t="s">
        <v>110</v>
      </c>
      <c r="B185" s="1338"/>
      <c r="C185" s="1338"/>
      <c r="D185" s="1390"/>
      <c r="E185" s="1391"/>
      <c r="F185" s="1391"/>
      <c r="G185" s="1390"/>
      <c r="H185" s="1391"/>
      <c r="I185" s="1391"/>
    </row>
    <row r="186" spans="1:9" x14ac:dyDescent="0.2">
      <c r="A186" s="1338" t="s">
        <v>55</v>
      </c>
      <c r="B186" s="1338"/>
      <c r="C186" s="1338"/>
      <c r="D186" s="1390"/>
      <c r="E186" s="1391"/>
      <c r="F186" s="1391"/>
      <c r="G186" s="1390"/>
      <c r="H186" s="1391"/>
      <c r="I186" s="1391"/>
    </row>
    <row r="187" spans="1:9" x14ac:dyDescent="0.2">
      <c r="A187" s="1338" t="s">
        <v>142</v>
      </c>
      <c r="B187" s="1338"/>
      <c r="C187" s="1338"/>
      <c r="D187" s="1390"/>
      <c r="E187" s="1391"/>
      <c r="F187" s="1391"/>
      <c r="G187" s="1390"/>
      <c r="H187" s="1391"/>
      <c r="I187" s="1391"/>
    </row>
    <row r="188" spans="1:9" x14ac:dyDescent="0.2">
      <c r="A188" s="1338" t="s">
        <v>143</v>
      </c>
      <c r="B188" s="1338"/>
      <c r="C188" s="1338"/>
      <c r="D188" s="1390"/>
      <c r="E188" s="1391"/>
      <c r="F188" s="1391"/>
      <c r="G188" s="1390"/>
      <c r="H188" s="1391"/>
      <c r="I188" s="1391"/>
    </row>
    <row r="189" spans="1:9" ht="14.25" customHeight="1" thickBot="1" x14ac:dyDescent="0.25">
      <c r="A189" s="1463" t="s">
        <v>443</v>
      </c>
      <c r="B189" s="1464"/>
      <c r="C189" s="1464"/>
      <c r="D189" s="1464"/>
      <c r="E189" s="1464"/>
      <c r="F189" s="1464"/>
      <c r="G189" s="1464"/>
      <c r="H189" s="1464"/>
      <c r="I189" s="1465"/>
    </row>
    <row r="190" spans="1:9" ht="13.5" thickTop="1" x14ac:dyDescent="0.2">
      <c r="A190" s="1430"/>
      <c r="B190" s="1430"/>
      <c r="C190" s="1430"/>
      <c r="D190" s="1430"/>
      <c r="E190" s="1430"/>
      <c r="F190" s="1430"/>
      <c r="G190" s="1430"/>
      <c r="H190" s="1430"/>
      <c r="I190" s="1430"/>
    </row>
    <row r="191" spans="1:9" ht="15.75" thickBot="1" x14ac:dyDescent="0.3">
      <c r="A191" s="1411" t="s">
        <v>428</v>
      </c>
      <c r="B191" s="1324"/>
      <c r="C191" s="1324"/>
      <c r="D191" s="1324"/>
      <c r="E191" s="1412"/>
      <c r="F191" s="1411" t="s">
        <v>429</v>
      </c>
      <c r="G191" s="1324"/>
      <c r="H191" s="1324"/>
      <c r="I191" s="1412"/>
    </row>
    <row r="192" spans="1:9" ht="16.5" customHeight="1" thickTop="1" x14ac:dyDescent="0.2">
      <c r="A192" s="622" t="s">
        <v>425</v>
      </c>
      <c r="B192" s="620"/>
      <c r="C192" s="620"/>
      <c r="D192" s="1419">
        <v>0</v>
      </c>
      <c r="E192" s="1420"/>
      <c r="F192" s="626"/>
      <c r="G192" s="627" t="s">
        <v>188</v>
      </c>
      <c r="H192" s="1407"/>
      <c r="I192" s="1408"/>
    </row>
    <row r="193" spans="1:9" ht="16.5" customHeight="1" x14ac:dyDescent="0.2">
      <c r="A193" s="1442" t="s">
        <v>424</v>
      </c>
      <c r="B193" s="1443"/>
      <c r="C193" s="1443"/>
      <c r="D193" s="1291">
        <v>1</v>
      </c>
      <c r="E193" s="1434"/>
      <c r="F193" s="1417" t="s">
        <v>345</v>
      </c>
      <c r="G193" s="1418"/>
      <c r="H193" s="1409"/>
      <c r="I193" s="1410"/>
    </row>
    <row r="194" spans="1:9" ht="16.5" customHeight="1" x14ac:dyDescent="0.2">
      <c r="A194" s="623" t="s">
        <v>186</v>
      </c>
      <c r="B194" s="621"/>
      <c r="C194" s="621"/>
      <c r="D194" s="1421">
        <v>0</v>
      </c>
      <c r="E194" s="1422"/>
      <c r="F194" s="1417" t="s">
        <v>346</v>
      </c>
      <c r="G194" s="1418"/>
      <c r="H194" s="1409"/>
      <c r="I194" s="1410"/>
    </row>
    <row r="195" spans="1:9" ht="16.5" customHeight="1" x14ac:dyDescent="0.2">
      <c r="A195" s="623" t="s">
        <v>187</v>
      </c>
      <c r="B195" s="621"/>
      <c r="C195" s="621"/>
      <c r="D195" s="1409">
        <v>0</v>
      </c>
      <c r="E195" s="1410"/>
      <c r="F195" s="628"/>
      <c r="G195" s="621"/>
      <c r="H195" s="621"/>
      <c r="I195" s="631"/>
    </row>
    <row r="196" spans="1:9" ht="15" x14ac:dyDescent="0.25">
      <c r="A196" s="624" t="s">
        <v>426</v>
      </c>
      <c r="B196" s="625"/>
      <c r="C196" s="625"/>
      <c r="D196" s="1432">
        <f>(D192/D193*12)+(D194*D195*12)</f>
        <v>0</v>
      </c>
      <c r="E196" s="1433"/>
      <c r="F196" s="629"/>
      <c r="G196" s="630"/>
      <c r="H196" s="630"/>
      <c r="I196" s="632"/>
    </row>
    <row r="198" spans="1:9" ht="14.25" customHeight="1" thickBot="1" x14ac:dyDescent="0.25">
      <c r="A198" s="1444" t="s">
        <v>598</v>
      </c>
      <c r="B198" s="1444"/>
      <c r="C198" s="1444"/>
      <c r="D198" s="1444"/>
      <c r="E198" s="1444"/>
      <c r="F198" s="1444"/>
      <c r="G198" s="1444"/>
      <c r="H198" s="1444"/>
      <c r="I198" s="1444"/>
    </row>
    <row r="199" spans="1:9" ht="5.25" customHeight="1" thickTop="1" x14ac:dyDescent="0.2">
      <c r="A199" s="148"/>
      <c r="B199" s="148"/>
      <c r="C199" s="148"/>
      <c r="D199" s="148"/>
      <c r="E199" s="148"/>
      <c r="F199" s="148"/>
      <c r="G199" s="148"/>
      <c r="H199" s="148"/>
      <c r="I199" s="148"/>
    </row>
    <row r="200" spans="1:9" ht="14.25" customHeight="1" x14ac:dyDescent="0.2">
      <c r="A200" s="1090" t="s">
        <v>596</v>
      </c>
      <c r="B200" s="1090"/>
      <c r="C200" s="1090"/>
      <c r="D200" s="1090"/>
      <c r="E200" s="1090"/>
      <c r="F200" s="1090"/>
      <c r="G200" s="1090"/>
      <c r="H200" s="1090"/>
      <c r="I200" s="1090"/>
    </row>
    <row r="201" spans="1:9" ht="3" customHeight="1" x14ac:dyDescent="0.2">
      <c r="A201" s="437"/>
      <c r="B201" s="437"/>
      <c r="C201" s="437"/>
      <c r="D201" s="437"/>
      <c r="E201" s="437"/>
      <c r="F201" s="437"/>
      <c r="G201" s="437"/>
      <c r="H201" s="437"/>
      <c r="I201" s="437"/>
    </row>
    <row r="202" spans="1:9" ht="14.25" customHeight="1" x14ac:dyDescent="0.2">
      <c r="A202" s="1423"/>
      <c r="B202" s="1423"/>
      <c r="C202" s="1423"/>
      <c r="D202" s="1423"/>
      <c r="E202" s="1423"/>
      <c r="F202" s="1423"/>
      <c r="G202" s="1423"/>
      <c r="H202" s="1423"/>
      <c r="I202" s="1423"/>
    </row>
    <row r="203" spans="1:9" ht="4.5" customHeight="1" x14ac:dyDescent="0.2">
      <c r="A203" s="1055"/>
      <c r="B203" s="1055"/>
      <c r="C203" s="1055"/>
      <c r="D203" s="1055"/>
      <c r="E203" s="1055"/>
      <c r="F203" s="1055"/>
      <c r="G203" s="1055"/>
      <c r="H203" s="1055"/>
      <c r="I203" s="1055"/>
    </row>
    <row r="204" spans="1:9" ht="14.25" customHeight="1" x14ac:dyDescent="0.2">
      <c r="A204" s="1089" t="s">
        <v>597</v>
      </c>
      <c r="B204" s="1089"/>
      <c r="C204" s="1089"/>
      <c r="D204" s="1089"/>
      <c r="E204" s="1089"/>
      <c r="F204" s="1089"/>
      <c r="G204" s="1089"/>
      <c r="H204" s="1089"/>
      <c r="I204" s="1089"/>
    </row>
    <row r="205" spans="1:9" ht="3" customHeight="1" x14ac:dyDescent="0.2">
      <c r="A205" s="149"/>
      <c r="B205" s="149"/>
      <c r="C205" s="149"/>
      <c r="D205" s="149"/>
      <c r="E205" s="149"/>
      <c r="F205" s="149"/>
      <c r="G205" s="149"/>
      <c r="H205" s="149"/>
      <c r="I205" s="149"/>
    </row>
    <row r="206" spans="1:9" x14ac:dyDescent="0.2">
      <c r="A206" s="1288"/>
      <c r="B206" s="1288"/>
      <c r="C206" s="1288"/>
      <c r="D206" s="1288"/>
      <c r="E206" s="1288"/>
      <c r="F206" s="1288"/>
      <c r="G206" s="1288"/>
      <c r="H206" s="1288"/>
      <c r="I206" s="1288"/>
    </row>
    <row r="207" spans="1:9" x14ac:dyDescent="0.2">
      <c r="A207" s="1288"/>
      <c r="B207" s="1288"/>
      <c r="C207" s="1288"/>
      <c r="D207" s="1288"/>
      <c r="E207" s="1288"/>
      <c r="F207" s="1288"/>
      <c r="G207" s="1288"/>
      <c r="H207" s="1288"/>
      <c r="I207" s="1288"/>
    </row>
    <row r="208" spans="1:9" x14ac:dyDescent="0.2">
      <c r="A208" s="149"/>
      <c r="B208" s="149"/>
      <c r="C208" s="149"/>
      <c r="D208" s="149"/>
      <c r="E208" s="149"/>
      <c r="F208" s="149"/>
      <c r="G208" s="149"/>
      <c r="H208" s="149"/>
      <c r="I208" s="149"/>
    </row>
    <row r="209" spans="1:9" ht="4.5" customHeight="1" x14ac:dyDescent="0.2">
      <c r="A209" s="149"/>
      <c r="B209" s="149"/>
      <c r="C209" s="149"/>
      <c r="D209" s="149"/>
      <c r="E209" s="149"/>
      <c r="F209" s="149"/>
      <c r="G209" s="149"/>
      <c r="H209" s="149"/>
      <c r="I209" s="149"/>
    </row>
    <row r="210" spans="1:9" ht="13.5" customHeight="1" x14ac:dyDescent="0.2">
      <c r="A210" s="149"/>
      <c r="B210" s="149"/>
      <c r="C210" s="149"/>
      <c r="D210" s="1089"/>
      <c r="E210" s="1089"/>
      <c r="F210" s="1089"/>
      <c r="G210" s="149"/>
      <c r="H210" s="149"/>
      <c r="I210" s="149"/>
    </row>
    <row r="211" spans="1:9" x14ac:dyDescent="0.2">
      <c r="A211" s="149"/>
      <c r="B211" s="149"/>
      <c r="C211" s="149"/>
      <c r="D211" s="149"/>
      <c r="E211" s="149"/>
      <c r="F211" s="149"/>
      <c r="G211" s="149"/>
      <c r="H211" s="149"/>
      <c r="I211" s="149"/>
    </row>
    <row r="212" spans="1:9" x14ac:dyDescent="0.2">
      <c r="A212" s="149"/>
      <c r="B212" s="149"/>
      <c r="C212" s="149"/>
      <c r="D212" s="149"/>
      <c r="E212" s="149"/>
      <c r="F212" s="149"/>
      <c r="G212" s="149"/>
      <c r="H212" s="149"/>
      <c r="I212" s="149"/>
    </row>
    <row r="213" spans="1:9" x14ac:dyDescent="0.2">
      <c r="A213" s="149"/>
      <c r="B213" s="149"/>
      <c r="C213" s="149"/>
      <c r="D213" s="149"/>
      <c r="E213" s="149"/>
      <c r="F213" s="149"/>
      <c r="G213" s="149"/>
      <c r="H213" s="149"/>
      <c r="I213" s="149"/>
    </row>
    <row r="214" spans="1:9" ht="16.5" customHeight="1" x14ac:dyDescent="0.2">
      <c r="A214" s="149"/>
      <c r="B214" s="149"/>
      <c r="C214" s="149"/>
      <c r="D214" s="149"/>
      <c r="E214" s="149"/>
      <c r="F214" s="149"/>
      <c r="G214" s="149"/>
      <c r="H214" s="149"/>
      <c r="I214" s="149"/>
    </row>
    <row r="215" spans="1:9" ht="16.5" customHeight="1" x14ac:dyDescent="0.2">
      <c r="A215" s="1431" t="s">
        <v>451</v>
      </c>
      <c r="B215" s="1431"/>
      <c r="C215" s="1431"/>
      <c r="D215" s="1431"/>
      <c r="E215" s="1431"/>
      <c r="F215" s="1431"/>
      <c r="G215" s="1431"/>
      <c r="H215" s="1431"/>
      <c r="I215" s="1431"/>
    </row>
    <row r="216" spans="1:9" ht="16.5" customHeight="1" x14ac:dyDescent="0.2">
      <c r="A216" s="1431" t="s">
        <v>444</v>
      </c>
      <c r="B216" s="1431"/>
      <c r="C216" s="1431"/>
      <c r="D216" s="1431"/>
      <c r="E216" s="1431"/>
      <c r="F216" s="1431"/>
      <c r="G216" s="1431"/>
      <c r="H216" s="1431"/>
      <c r="I216" s="1431"/>
    </row>
    <row r="217" spans="1:9" ht="9" customHeight="1" x14ac:dyDescent="0.2">
      <c r="A217" s="652"/>
      <c r="B217" s="652"/>
      <c r="C217" s="652"/>
      <c r="D217" s="652"/>
      <c r="E217" s="652"/>
      <c r="F217" s="652"/>
      <c r="G217" s="652"/>
      <c r="H217" s="652"/>
      <c r="I217" s="652"/>
    </row>
    <row r="218" spans="1:9" ht="14.25" customHeight="1" x14ac:dyDescent="0.2">
      <c r="A218" s="663"/>
      <c r="B218" s="663"/>
      <c r="C218" s="658" t="s">
        <v>446</v>
      </c>
      <c r="D218" s="1424"/>
      <c r="E218" s="1424"/>
      <c r="F218" s="658"/>
      <c r="G218" s="658" t="s">
        <v>111</v>
      </c>
      <c r="H218" s="1424"/>
      <c r="I218" s="1424"/>
    </row>
    <row r="219" spans="1:9" ht="14.25" customHeight="1" x14ac:dyDescent="0.2">
      <c r="A219" s="663"/>
      <c r="B219" s="663"/>
      <c r="C219" s="660" t="s">
        <v>447</v>
      </c>
      <c r="D219" s="1401"/>
      <c r="E219" s="1401"/>
      <c r="F219" s="658"/>
      <c r="G219" s="658" t="s">
        <v>112</v>
      </c>
      <c r="H219" s="1401"/>
      <c r="I219" s="1401"/>
    </row>
    <row r="220" spans="1:9" ht="14.25" customHeight="1" x14ac:dyDescent="0.2">
      <c r="A220" s="663"/>
      <c r="B220" s="663"/>
      <c r="C220" s="660" t="s">
        <v>452</v>
      </c>
      <c r="D220" s="1401"/>
      <c r="E220" s="1401"/>
      <c r="F220" s="660"/>
      <c r="G220" s="660" t="s">
        <v>449</v>
      </c>
      <c r="H220" s="1401"/>
      <c r="I220" s="1401"/>
    </row>
    <row r="221" spans="1:9" ht="14.25" customHeight="1" x14ac:dyDescent="0.2">
      <c r="A221" s="663"/>
      <c r="B221" s="663"/>
      <c r="C221" s="660" t="s">
        <v>168</v>
      </c>
      <c r="D221" s="1401"/>
      <c r="E221" s="1401"/>
      <c r="F221" s="660"/>
      <c r="G221" s="660" t="s">
        <v>113</v>
      </c>
      <c r="H221" s="1401"/>
      <c r="I221" s="1401"/>
    </row>
    <row r="222" spans="1:9" ht="14.25" customHeight="1" x14ac:dyDescent="0.2">
      <c r="A222" s="1447" t="s">
        <v>448</v>
      </c>
      <c r="B222" s="1447"/>
      <c r="C222" s="1447"/>
      <c r="D222" s="1401"/>
      <c r="E222" s="1401"/>
      <c r="F222" s="663"/>
      <c r="G222" s="660" t="s">
        <v>143</v>
      </c>
      <c r="H222" s="1401"/>
      <c r="I222" s="1401"/>
    </row>
    <row r="223" spans="1:9" ht="14.25" customHeight="1" x14ac:dyDescent="0.2">
      <c r="A223" s="1406" t="s">
        <v>450</v>
      </c>
      <c r="B223" s="1406"/>
      <c r="C223" s="1406"/>
      <c r="D223" s="1401"/>
      <c r="E223" s="1401"/>
      <c r="F223" s="663"/>
      <c r="G223" s="660" t="s">
        <v>142</v>
      </c>
      <c r="H223" s="1401"/>
      <c r="I223" s="1401"/>
    </row>
    <row r="224" spans="1:9" ht="14.25" customHeight="1" x14ac:dyDescent="0.2">
      <c r="A224" s="663"/>
      <c r="B224" s="661"/>
      <c r="C224" s="660" t="s">
        <v>445</v>
      </c>
      <c r="D224" s="1401"/>
      <c r="E224" s="1401"/>
      <c r="F224" s="663"/>
      <c r="G224" s="660"/>
      <c r="H224" s="663"/>
      <c r="I224" s="663"/>
    </row>
    <row r="225" spans="1:9" x14ac:dyDescent="0.2">
      <c r="A225" s="659"/>
      <c r="B225" s="659"/>
      <c r="C225" s="659"/>
      <c r="D225" s="659"/>
      <c r="E225" s="659"/>
      <c r="F225" s="663"/>
      <c r="G225" s="663"/>
      <c r="H225" s="663"/>
      <c r="I225" s="663"/>
    </row>
    <row r="226" spans="1:9" ht="14.25" customHeight="1" thickBot="1" x14ac:dyDescent="0.25">
      <c r="A226" s="1448" t="s">
        <v>454</v>
      </c>
      <c r="B226" s="1449"/>
      <c r="C226" s="1449"/>
      <c r="D226" s="1449"/>
      <c r="E226" s="1449"/>
      <c r="F226" s="1449"/>
      <c r="G226" s="1449"/>
      <c r="H226" s="1449"/>
      <c r="I226" s="1450"/>
    </row>
    <row r="227" spans="1:9" ht="13.5" thickTop="1" x14ac:dyDescent="0.2">
      <c r="A227" s="1459" t="s">
        <v>453</v>
      </c>
      <c r="B227" s="1460"/>
      <c r="C227" s="1460"/>
      <c r="D227" s="1460"/>
      <c r="E227" s="1460"/>
      <c r="F227" s="1460"/>
      <c r="G227" s="1460"/>
      <c r="H227" s="1460"/>
      <c r="I227" s="1461"/>
    </row>
    <row r="228" spans="1:9" x14ac:dyDescent="0.2">
      <c r="A228" s="1435"/>
      <c r="B228" s="1436"/>
      <c r="C228" s="1436"/>
      <c r="D228" s="1436"/>
      <c r="E228" s="1436"/>
      <c r="F228" s="1436"/>
      <c r="G228" s="1436"/>
      <c r="H228" s="1436"/>
      <c r="I228" s="1437"/>
    </row>
    <row r="229" spans="1:9" x14ac:dyDescent="0.2">
      <c r="A229" s="1438"/>
      <c r="B229" s="1436"/>
      <c r="C229" s="1436"/>
      <c r="D229" s="1436"/>
      <c r="E229" s="1436"/>
      <c r="F229" s="1436"/>
      <c r="G229" s="1436"/>
      <c r="H229" s="1436"/>
      <c r="I229" s="1437"/>
    </row>
    <row r="230" spans="1:9" x14ac:dyDescent="0.2">
      <c r="A230" s="1438"/>
      <c r="B230" s="1436"/>
      <c r="C230" s="1436"/>
      <c r="D230" s="1436"/>
      <c r="E230" s="1436"/>
      <c r="F230" s="1436"/>
      <c r="G230" s="1436"/>
      <c r="H230" s="1436"/>
      <c r="I230" s="1437"/>
    </row>
    <row r="231" spans="1:9" x14ac:dyDescent="0.2">
      <c r="A231" s="1438"/>
      <c r="B231" s="1436"/>
      <c r="C231" s="1436"/>
      <c r="D231" s="1436"/>
      <c r="E231" s="1436"/>
      <c r="F231" s="1436"/>
      <c r="G231" s="1436"/>
      <c r="H231" s="1436"/>
      <c r="I231" s="1437"/>
    </row>
    <row r="232" spans="1:9" x14ac:dyDescent="0.2">
      <c r="A232" s="1438"/>
      <c r="B232" s="1436"/>
      <c r="C232" s="1436"/>
      <c r="D232" s="1436"/>
      <c r="E232" s="1436"/>
      <c r="F232" s="1436"/>
      <c r="G232" s="1436"/>
      <c r="H232" s="1436"/>
      <c r="I232" s="1437"/>
    </row>
    <row r="233" spans="1:9" x14ac:dyDescent="0.2">
      <c r="A233" s="1438"/>
      <c r="B233" s="1436"/>
      <c r="C233" s="1436"/>
      <c r="D233" s="1436"/>
      <c r="E233" s="1436"/>
      <c r="F233" s="1436"/>
      <c r="G233" s="1436"/>
      <c r="H233" s="1436"/>
      <c r="I233" s="1437"/>
    </row>
    <row r="234" spans="1:9" x14ac:dyDescent="0.2">
      <c r="A234" s="1438"/>
      <c r="B234" s="1436"/>
      <c r="C234" s="1436"/>
      <c r="D234" s="1436"/>
      <c r="E234" s="1436"/>
      <c r="F234" s="1436"/>
      <c r="G234" s="1436"/>
      <c r="H234" s="1436"/>
      <c r="I234" s="1437"/>
    </row>
    <row r="235" spans="1:9" x14ac:dyDescent="0.2">
      <c r="A235" s="1438"/>
      <c r="B235" s="1436"/>
      <c r="C235" s="1436"/>
      <c r="D235" s="1436"/>
      <c r="E235" s="1436"/>
      <c r="F235" s="1436"/>
      <c r="G235" s="1436"/>
      <c r="H235" s="1436"/>
      <c r="I235" s="1437"/>
    </row>
    <row r="236" spans="1:9" x14ac:dyDescent="0.2">
      <c r="A236" s="1438"/>
      <c r="B236" s="1436"/>
      <c r="C236" s="1436"/>
      <c r="D236" s="1436"/>
      <c r="E236" s="1436"/>
      <c r="F236" s="1436"/>
      <c r="G236" s="1436"/>
      <c r="H236" s="1436"/>
      <c r="I236" s="1437"/>
    </row>
    <row r="237" spans="1:9" ht="15" customHeight="1" x14ac:dyDescent="0.2">
      <c r="A237" s="1439"/>
      <c r="B237" s="1440"/>
      <c r="C237" s="1440"/>
      <c r="D237" s="1440"/>
      <c r="E237" s="1440"/>
      <c r="F237" s="1440"/>
      <c r="G237" s="1440"/>
      <c r="H237" s="1440"/>
      <c r="I237" s="1441"/>
    </row>
    <row r="238" spans="1:9" ht="15" customHeight="1" x14ac:dyDescent="0.2">
      <c r="A238" s="628"/>
      <c r="B238" s="523" t="s">
        <v>174</v>
      </c>
      <c r="C238" s="1445" t="s">
        <v>633</v>
      </c>
      <c r="D238" s="1445"/>
      <c r="E238" s="1445"/>
      <c r="F238" s="948"/>
      <c r="G238" s="949" t="s">
        <v>534</v>
      </c>
      <c r="H238" s="1263"/>
      <c r="I238" s="1057" t="s">
        <v>577</v>
      </c>
    </row>
    <row r="239" spans="1:9" ht="15" customHeight="1" x14ac:dyDescent="0.2">
      <c r="A239" s="628"/>
      <c r="B239" s="523" t="s">
        <v>396</v>
      </c>
      <c r="C239" s="1462" t="s">
        <v>633</v>
      </c>
      <c r="D239" s="1462"/>
      <c r="E239" s="1462"/>
      <c r="F239" s="1462"/>
      <c r="G239" s="1462"/>
      <c r="H239" s="1462"/>
      <c r="I239" s="1462"/>
    </row>
    <row r="240" spans="1:9" ht="15" customHeight="1" x14ac:dyDescent="0.2">
      <c r="A240" s="628"/>
      <c r="B240" s="523" t="s">
        <v>175</v>
      </c>
      <c r="C240" s="1414" t="s">
        <v>633</v>
      </c>
      <c r="D240" s="1415"/>
      <c r="E240" s="1415"/>
      <c r="F240" s="1415"/>
      <c r="G240" s="1415"/>
      <c r="H240" s="1415"/>
      <c r="I240" s="1415"/>
    </row>
    <row r="241" spans="1:9" ht="15" customHeight="1" x14ac:dyDescent="0.2">
      <c r="A241" s="628"/>
      <c r="B241" s="523" t="s">
        <v>176</v>
      </c>
      <c r="C241" s="1413" t="s">
        <v>633</v>
      </c>
      <c r="D241" s="1413"/>
      <c r="E241" s="1413"/>
      <c r="F241" s="441"/>
      <c r="G241" s="441"/>
      <c r="H241" s="441"/>
      <c r="I241" s="654"/>
    </row>
    <row r="242" spans="1:9" ht="15" customHeight="1" x14ac:dyDescent="0.2">
      <c r="A242" s="628"/>
      <c r="B242" s="523" t="s">
        <v>177</v>
      </c>
      <c r="C242" s="1416"/>
      <c r="D242" s="1416"/>
      <c r="E242" s="441"/>
      <c r="F242" s="523" t="s">
        <v>417</v>
      </c>
      <c r="G242" s="524"/>
      <c r="H242" s="653"/>
      <c r="I242" s="654"/>
    </row>
    <row r="243" spans="1:9" ht="15" customHeight="1" x14ac:dyDescent="0.2">
      <c r="A243" s="655"/>
      <c r="B243" s="625"/>
      <c r="C243" s="625"/>
      <c r="D243" s="656" t="s">
        <v>258</v>
      </c>
      <c r="E243" s="1446"/>
      <c r="F243" s="1446"/>
      <c r="G243" s="657" t="s">
        <v>416</v>
      </c>
      <c r="H243" s="1428"/>
      <c r="I243" s="1429"/>
    </row>
    <row r="244" spans="1:9" s="1055" customFormat="1" ht="15" customHeight="1" thickBot="1" x14ac:dyDescent="0.3">
      <c r="A244" s="1294" t="s">
        <v>578</v>
      </c>
      <c r="B244" s="1294"/>
      <c r="C244" s="1294"/>
      <c r="D244" s="1294"/>
      <c r="E244" s="1294"/>
      <c r="F244" s="1294"/>
      <c r="G244" s="1294"/>
      <c r="H244" s="1294"/>
      <c r="I244" s="1294"/>
    </row>
    <row r="245" spans="1:9" s="1055" customFormat="1" ht="15" customHeight="1" thickTop="1" thickBot="1" x14ac:dyDescent="0.3">
      <c r="A245" s="1058"/>
      <c r="B245" s="1058"/>
      <c r="C245" s="1058"/>
      <c r="D245" s="1058"/>
      <c r="E245" s="1058"/>
      <c r="F245" s="1058"/>
      <c r="G245" s="1058"/>
      <c r="H245" s="1295" t="s">
        <v>579</v>
      </c>
      <c r="I245" s="1295"/>
    </row>
    <row r="246" spans="1:9" s="1055" customFormat="1" ht="15" customHeight="1" thickTop="1" x14ac:dyDescent="0.2">
      <c r="A246" s="1296" t="s">
        <v>612</v>
      </c>
      <c r="B246" s="1296"/>
      <c r="C246" s="1296"/>
      <c r="D246" s="1297"/>
      <c r="E246" s="1297"/>
      <c r="F246" s="1297"/>
      <c r="G246" s="1297"/>
      <c r="H246" s="1279" t="s">
        <v>580</v>
      </c>
      <c r="I246" s="1279"/>
    </row>
    <row r="247" spans="1:9" s="1055" customFormat="1" ht="15" customHeight="1" x14ac:dyDescent="0.2">
      <c r="A247" s="1280" t="s">
        <v>581</v>
      </c>
      <c r="B247" s="1280"/>
      <c r="C247" s="1280"/>
      <c r="D247" s="1290"/>
      <c r="E247" s="1290"/>
      <c r="F247" s="1290"/>
      <c r="G247" s="1290"/>
      <c r="H247" s="1287" t="s">
        <v>582</v>
      </c>
      <c r="I247" s="1287"/>
    </row>
    <row r="248" spans="1:9" s="1055" customFormat="1" ht="15" customHeight="1" x14ac:dyDescent="0.2">
      <c r="A248" s="1280" t="s">
        <v>583</v>
      </c>
      <c r="B248" s="1289"/>
      <c r="C248" s="1289"/>
      <c r="D248" s="1059"/>
      <c r="E248" s="1088" t="s">
        <v>594</v>
      </c>
      <c r="F248" s="1059"/>
      <c r="G248" s="1088" t="s">
        <v>595</v>
      </c>
      <c r="H248" s="1287" t="s">
        <v>584</v>
      </c>
      <c r="I248" s="1287"/>
    </row>
    <row r="249" spans="1:9" s="1055" customFormat="1" ht="15" customHeight="1" x14ac:dyDescent="0.2">
      <c r="A249" s="1280" t="s">
        <v>585</v>
      </c>
      <c r="B249" s="1289"/>
      <c r="C249" s="1289"/>
      <c r="D249" s="1292"/>
      <c r="E249" s="1292"/>
      <c r="F249" s="1292"/>
      <c r="G249" s="1292"/>
      <c r="H249" s="1287" t="s">
        <v>611</v>
      </c>
      <c r="I249" s="1287"/>
    </row>
    <row r="250" spans="1:9" s="1055" customFormat="1" ht="15" customHeight="1" x14ac:dyDescent="0.2">
      <c r="A250" s="1280" t="s">
        <v>586</v>
      </c>
      <c r="B250" s="1289"/>
      <c r="C250" s="1289"/>
      <c r="D250" s="1290"/>
      <c r="E250" s="1290"/>
      <c r="F250" s="1290"/>
      <c r="G250" s="1290"/>
      <c r="H250" s="1287" t="s">
        <v>587</v>
      </c>
      <c r="I250" s="1287"/>
    </row>
    <row r="251" spans="1:9" s="1055" customFormat="1" ht="15" customHeight="1" x14ac:dyDescent="0.2">
      <c r="A251" s="1293" t="s">
        <v>588</v>
      </c>
      <c r="B251" s="1293"/>
      <c r="C251" s="1293"/>
      <c r="D251" s="1290"/>
      <c r="E251" s="1290"/>
      <c r="F251" s="1290"/>
      <c r="G251" s="1290"/>
      <c r="H251" s="1287" t="s">
        <v>587</v>
      </c>
      <c r="I251" s="1287"/>
    </row>
    <row r="252" spans="1:9" s="1055" customFormat="1" ht="15" customHeight="1" x14ac:dyDescent="0.2">
      <c r="A252" s="1280" t="s">
        <v>589</v>
      </c>
      <c r="B252" s="1289"/>
      <c r="C252" s="1289"/>
      <c r="D252" s="1290"/>
      <c r="E252" s="1290"/>
      <c r="F252" s="1290"/>
      <c r="G252" s="1290"/>
      <c r="H252" s="1287" t="s">
        <v>587</v>
      </c>
      <c r="I252" s="1287"/>
    </row>
    <row r="253" spans="1:9" s="1055" customFormat="1" ht="15" customHeight="1" x14ac:dyDescent="0.2">
      <c r="A253" s="1280" t="s">
        <v>593</v>
      </c>
      <c r="B253" s="1289"/>
      <c r="C253" s="1289"/>
      <c r="D253" s="1290"/>
      <c r="E253" s="1290"/>
      <c r="F253" s="1290"/>
      <c r="G253" s="1290"/>
      <c r="H253" s="1287" t="s">
        <v>587</v>
      </c>
      <c r="I253" s="1287"/>
    </row>
    <row r="254" spans="1:9" s="1055" customFormat="1" ht="15" customHeight="1" x14ac:dyDescent="0.2">
      <c r="A254" s="1280" t="s">
        <v>590</v>
      </c>
      <c r="B254" s="1289"/>
      <c r="C254" s="1289"/>
      <c r="D254" s="1291"/>
      <c r="E254" s="1291"/>
      <c r="F254" s="1291"/>
      <c r="G254" s="1291"/>
      <c r="H254" s="1287" t="s">
        <v>591</v>
      </c>
      <c r="I254" s="1287"/>
    </row>
    <row r="255" spans="1:9" s="1055" customFormat="1" ht="15" customHeight="1" x14ac:dyDescent="0.2">
      <c r="A255" s="1280" t="s">
        <v>613</v>
      </c>
      <c r="B255" s="1289"/>
      <c r="C255" s="1289"/>
      <c r="D255" s="1291"/>
      <c r="E255" s="1291"/>
      <c r="F255" s="1291"/>
      <c r="G255" s="1291"/>
      <c r="H255" s="1287" t="s">
        <v>592</v>
      </c>
      <c r="I255" s="1287"/>
    </row>
    <row r="256" spans="1:9" s="1055" customFormat="1" ht="7.5" customHeight="1" x14ac:dyDescent="0.2">
      <c r="A256" s="621"/>
      <c r="B256" s="621"/>
      <c r="C256" s="621"/>
      <c r="D256" s="523"/>
      <c r="E256" s="1060"/>
      <c r="F256" s="1060"/>
      <c r="G256" s="1056"/>
      <c r="H256" s="1061"/>
      <c r="I256" s="1061"/>
    </row>
    <row r="257" spans="1:9" ht="15.75" thickBot="1" x14ac:dyDescent="0.3">
      <c r="A257" s="1475" t="s">
        <v>520</v>
      </c>
      <c r="B257" s="1475"/>
      <c r="C257" s="1475"/>
      <c r="D257" s="1475"/>
      <c r="E257" s="1475"/>
      <c r="F257" s="1475"/>
      <c r="G257" s="1475"/>
      <c r="H257" s="1475"/>
      <c r="I257" s="1475"/>
    </row>
    <row r="258" spans="1:9" s="868" customFormat="1" ht="8.25" customHeight="1" thickTop="1" x14ac:dyDescent="0.25">
      <c r="A258" s="1062"/>
      <c r="B258" s="148"/>
      <c r="C258" s="148"/>
      <c r="D258" s="148"/>
      <c r="E258" s="148"/>
      <c r="F258" s="148"/>
      <c r="G258" s="148"/>
      <c r="H258" s="148"/>
      <c r="I258" s="148"/>
    </row>
    <row r="259" spans="1:9" x14ac:dyDescent="0.2">
      <c r="A259" s="1312"/>
      <c r="B259" s="1313"/>
      <c r="C259" s="1314"/>
      <c r="D259" s="1300" t="s">
        <v>511</v>
      </c>
      <c r="E259" s="1301"/>
      <c r="F259" s="1300" t="s">
        <v>512</v>
      </c>
      <c r="G259" s="1301"/>
    </row>
    <row r="260" spans="1:9" x14ac:dyDescent="0.2">
      <c r="A260" s="1315" t="s">
        <v>245</v>
      </c>
      <c r="B260" s="1316"/>
      <c r="C260" s="1317"/>
      <c r="D260" s="1302"/>
      <c r="E260" s="1303"/>
      <c r="F260" s="1302"/>
      <c r="G260" s="1303"/>
    </row>
    <row r="261" spans="1:9" x14ac:dyDescent="0.2">
      <c r="A261" s="1318" t="s">
        <v>460</v>
      </c>
      <c r="B261" s="1319"/>
      <c r="C261" s="1320"/>
      <c r="D261" s="1304"/>
      <c r="E261" s="1305"/>
      <c r="F261" s="1304"/>
      <c r="G261" s="1305"/>
    </row>
    <row r="262" spans="1:9" x14ac:dyDescent="0.2">
      <c r="A262" s="1318" t="s">
        <v>246</v>
      </c>
      <c r="B262" s="1319"/>
      <c r="C262" s="1320"/>
      <c r="D262" s="1306"/>
      <c r="E262" s="1307"/>
      <c r="F262" s="1306"/>
      <c r="G262" s="1307"/>
    </row>
    <row r="263" spans="1:9" x14ac:dyDescent="0.2">
      <c r="A263" s="1281" t="s">
        <v>247</v>
      </c>
      <c r="B263" s="1282"/>
      <c r="C263" s="1283"/>
      <c r="D263" s="1308"/>
      <c r="E263" s="1309"/>
      <c r="F263" s="1308"/>
      <c r="G263" s="1309"/>
    </row>
    <row r="264" spans="1:9" x14ac:dyDescent="0.2">
      <c r="A264" s="1063" t="s">
        <v>248</v>
      </c>
      <c r="B264" s="1064"/>
      <c r="C264" s="1065"/>
      <c r="D264" s="1491" t="s">
        <v>2</v>
      </c>
      <c r="E264" s="1492"/>
      <c r="F264" s="1491" t="s">
        <v>2</v>
      </c>
      <c r="G264" s="1492"/>
    </row>
    <row r="265" spans="1:9" x14ac:dyDescent="0.2">
      <c r="A265" s="1066" t="s">
        <v>249</v>
      </c>
      <c r="B265" s="1067"/>
      <c r="C265" s="1068"/>
      <c r="D265" s="1310"/>
      <c r="E265" s="1311"/>
      <c r="F265" s="1310"/>
      <c r="G265" s="1311"/>
    </row>
    <row r="266" spans="1:9" x14ac:dyDescent="0.2">
      <c r="A266" s="1066" t="s">
        <v>250</v>
      </c>
      <c r="B266" s="1067"/>
      <c r="C266" s="1068"/>
      <c r="D266" s="1310"/>
      <c r="E266" s="1311"/>
      <c r="F266" s="1310"/>
      <c r="G266" s="1311"/>
    </row>
    <row r="267" spans="1:9" x14ac:dyDescent="0.2">
      <c r="A267" s="1066" t="s">
        <v>442</v>
      </c>
      <c r="B267" s="1067"/>
      <c r="C267" s="1068"/>
      <c r="D267" s="1310"/>
      <c r="E267" s="1311"/>
      <c r="F267" s="1310"/>
      <c r="G267" s="1311"/>
    </row>
    <row r="268" spans="1:9" x14ac:dyDescent="0.2">
      <c r="A268" s="1069" t="s">
        <v>251</v>
      </c>
      <c r="B268" s="1070"/>
      <c r="C268" s="1071"/>
      <c r="D268" s="1479"/>
      <c r="E268" s="1480"/>
      <c r="F268" s="1479"/>
      <c r="G268" s="1480"/>
    </row>
    <row r="269" spans="1:9" s="950" customFormat="1" x14ac:dyDescent="0.2">
      <c r="A269" s="1488" t="s">
        <v>536</v>
      </c>
      <c r="B269" s="1489"/>
      <c r="C269" s="1490"/>
      <c r="D269" s="1298">
        <f>SUMPRODUCT(Underwriting!F20:F23,RFP!D265:D268)*12</f>
        <v>0</v>
      </c>
      <c r="E269" s="1299"/>
      <c r="F269" s="1298">
        <f>SUMPRODUCT(Underwriting!F31:F34,RFP!F265:F268)*12</f>
        <v>0</v>
      </c>
      <c r="G269" s="1299"/>
    </row>
    <row r="270" spans="1:9" x14ac:dyDescent="0.2">
      <c r="A270" s="1284" t="s">
        <v>290</v>
      </c>
      <c r="B270" s="1285"/>
      <c r="C270" s="1286"/>
      <c r="D270" s="1493"/>
      <c r="E270" s="1494"/>
      <c r="F270" s="1493"/>
      <c r="G270" s="1494"/>
    </row>
    <row r="271" spans="1:9" x14ac:dyDescent="0.2">
      <c r="A271" s="1072" t="s">
        <v>249</v>
      </c>
      <c r="B271" s="1067"/>
      <c r="C271" s="1068"/>
      <c r="D271" s="1310"/>
      <c r="E271" s="1311"/>
      <c r="F271" s="1310"/>
      <c r="G271" s="1311"/>
    </row>
    <row r="272" spans="1:9" x14ac:dyDescent="0.2">
      <c r="A272" s="1072" t="s">
        <v>250</v>
      </c>
      <c r="B272" s="1067"/>
      <c r="C272" s="1068"/>
      <c r="D272" s="1310"/>
      <c r="E272" s="1311"/>
      <c r="F272" s="1310"/>
      <c r="G272" s="1311"/>
    </row>
    <row r="273" spans="1:7" x14ac:dyDescent="0.2">
      <c r="A273" s="1072" t="s">
        <v>442</v>
      </c>
      <c r="B273" s="1067"/>
      <c r="C273" s="1068"/>
      <c r="D273" s="1310"/>
      <c r="E273" s="1311"/>
      <c r="F273" s="1310"/>
      <c r="G273" s="1311"/>
    </row>
    <row r="274" spans="1:7" x14ac:dyDescent="0.2">
      <c r="A274" s="1073" t="s">
        <v>251</v>
      </c>
      <c r="B274" s="1070"/>
      <c r="C274" s="1071"/>
      <c r="D274" s="1479"/>
      <c r="E274" s="1480"/>
      <c r="F274" s="1479"/>
      <c r="G274" s="1480"/>
    </row>
    <row r="275" spans="1:7" x14ac:dyDescent="0.2">
      <c r="A275" s="1485" t="s">
        <v>319</v>
      </c>
      <c r="B275" s="1486"/>
      <c r="C275" s="1487"/>
      <c r="D275" s="1481"/>
      <c r="E275" s="1482"/>
      <c r="F275" s="1481"/>
      <c r="G275" s="1482"/>
    </row>
    <row r="276" spans="1:7" s="950" customFormat="1" x14ac:dyDescent="0.2">
      <c r="A276" s="1485" t="s">
        <v>537</v>
      </c>
      <c r="B276" s="1486"/>
      <c r="C276" s="1487"/>
      <c r="D276" s="1298">
        <f>SUMPRODUCT(D271:D274,Underwriting!F20:F23)*12+(Underwriting!F24*RFP!D275)*12</f>
        <v>0</v>
      </c>
      <c r="E276" s="1299"/>
      <c r="F276" s="1298">
        <f>SUMPRODUCT(F271:F274,Underwriting!F31:F34)*12+(Underwriting!F35*RFP!F275)*12</f>
        <v>0</v>
      </c>
      <c r="G276" s="1299"/>
    </row>
    <row r="277" spans="1:7" x14ac:dyDescent="0.2">
      <c r="A277" s="1466" t="s">
        <v>540</v>
      </c>
      <c r="B277" s="1467"/>
      <c r="C277" s="1468"/>
      <c r="D277" s="1483"/>
      <c r="E277" s="1484"/>
      <c r="F277" s="1483"/>
      <c r="G277" s="1484"/>
    </row>
    <row r="278" spans="1:7" x14ac:dyDescent="0.2">
      <c r="A278" s="1066" t="s">
        <v>249</v>
      </c>
      <c r="B278" s="1074"/>
      <c r="C278" s="1075"/>
      <c r="D278" s="1310"/>
      <c r="E278" s="1311"/>
      <c r="F278" s="1310"/>
      <c r="G278" s="1311"/>
    </row>
    <row r="279" spans="1:7" s="868" customFormat="1" x14ac:dyDescent="0.2">
      <c r="A279" s="1066" t="s">
        <v>250</v>
      </c>
      <c r="B279" s="1074"/>
      <c r="C279" s="1075"/>
      <c r="D279" s="1310"/>
      <c r="E279" s="1311"/>
      <c r="F279" s="1310"/>
      <c r="G279" s="1311"/>
    </row>
    <row r="280" spans="1:7" s="868" customFormat="1" x14ac:dyDescent="0.2">
      <c r="A280" s="1066" t="s">
        <v>442</v>
      </c>
      <c r="B280" s="1074"/>
      <c r="C280" s="1075"/>
      <c r="D280" s="1310"/>
      <c r="E280" s="1311"/>
      <c r="F280" s="1310"/>
      <c r="G280" s="1311"/>
    </row>
    <row r="281" spans="1:7" x14ac:dyDescent="0.2">
      <c r="A281" s="1069" t="s">
        <v>251</v>
      </c>
      <c r="B281" s="1076"/>
      <c r="C281" s="1077"/>
      <c r="D281" s="1479"/>
      <c r="E281" s="1480"/>
      <c r="F281" s="1479"/>
      <c r="G281" s="1480"/>
    </row>
    <row r="282" spans="1:7" s="950" customFormat="1" x14ac:dyDescent="0.2">
      <c r="A282" s="1488" t="s">
        <v>627</v>
      </c>
      <c r="B282" s="1489"/>
      <c r="C282" s="1490"/>
      <c r="D282" s="1298">
        <f>SUMPRODUCT(D278:D281,Underwriting!F20:F23)*12</f>
        <v>0</v>
      </c>
      <c r="E282" s="1299"/>
      <c r="F282" s="1298">
        <f>SUMPRODUCT(F278:F281,Underwriting!F31:F34)*12</f>
        <v>0</v>
      </c>
      <c r="G282" s="1299"/>
    </row>
    <row r="283" spans="1:7" x14ac:dyDescent="0.2">
      <c r="A283" s="1078" t="s">
        <v>252</v>
      </c>
      <c r="B283" s="1064"/>
      <c r="C283" s="1064"/>
      <c r="D283" s="1497"/>
      <c r="E283" s="1498"/>
      <c r="F283" s="1497"/>
      <c r="G283" s="1498"/>
    </row>
    <row r="284" spans="1:7" x14ac:dyDescent="0.2">
      <c r="A284" s="1066" t="s">
        <v>518</v>
      </c>
      <c r="B284" s="1067"/>
      <c r="C284" s="1067"/>
      <c r="D284" s="1310"/>
      <c r="E284" s="1311"/>
      <c r="F284" s="1310"/>
      <c r="G284" s="1311"/>
    </row>
    <row r="285" spans="1:7" s="868" customFormat="1" ht="12.75" hidden="1" customHeight="1" x14ac:dyDescent="0.2">
      <c r="A285" s="1066" t="s">
        <v>519</v>
      </c>
      <c r="B285" s="1067"/>
      <c r="C285" s="1067"/>
      <c r="D285" s="1310"/>
      <c r="E285" s="1311"/>
      <c r="F285" s="1310"/>
      <c r="G285" s="1311"/>
    </row>
    <row r="286" spans="1:7" x14ac:dyDescent="0.2">
      <c r="A286" s="1473" t="s">
        <v>516</v>
      </c>
      <c r="B286" s="1474"/>
      <c r="C286" s="1474"/>
      <c r="D286" s="1310"/>
      <c r="E286" s="1311"/>
      <c r="F286" s="1310"/>
      <c r="G286" s="1311"/>
    </row>
    <row r="287" spans="1:7" x14ac:dyDescent="0.2">
      <c r="A287" s="445" t="s">
        <v>517</v>
      </c>
      <c r="B287" s="1067"/>
      <c r="C287" s="1067"/>
      <c r="D287" s="1310"/>
      <c r="E287" s="1311"/>
      <c r="F287" s="1310"/>
      <c r="G287" s="1311"/>
    </row>
    <row r="288" spans="1:7" x14ac:dyDescent="0.2">
      <c r="A288" s="1066" t="s">
        <v>521</v>
      </c>
      <c r="B288" s="1067"/>
      <c r="C288" s="1067"/>
      <c r="D288" s="1310"/>
      <c r="E288" s="1311"/>
      <c r="F288" s="1310"/>
      <c r="G288" s="1311"/>
    </row>
    <row r="289" spans="1:11" s="873" customFormat="1" ht="12.75" hidden="1" customHeight="1" x14ac:dyDescent="0.2">
      <c r="A289" s="1066" t="s">
        <v>522</v>
      </c>
      <c r="B289" s="1067"/>
      <c r="C289" s="1067"/>
      <c r="D289" s="1310"/>
      <c r="E289" s="1311"/>
      <c r="F289" s="1310"/>
      <c r="G289" s="1311"/>
    </row>
    <row r="290" spans="1:11" x14ac:dyDescent="0.2">
      <c r="A290" s="1066" t="s">
        <v>217</v>
      </c>
      <c r="B290" s="1067"/>
      <c r="C290" s="1067"/>
      <c r="D290" s="1310"/>
      <c r="E290" s="1311"/>
      <c r="F290" s="1310"/>
      <c r="G290" s="1311"/>
    </row>
    <row r="291" spans="1:11" x14ac:dyDescent="0.2">
      <c r="A291" s="1069" t="s">
        <v>513</v>
      </c>
      <c r="B291" s="1070"/>
      <c r="C291" s="1070"/>
      <c r="D291" s="1310"/>
      <c r="E291" s="1311"/>
      <c r="F291" s="1310"/>
      <c r="G291" s="1311"/>
      <c r="J291" s="1264"/>
      <c r="K291" s="1264"/>
    </row>
    <row r="292" spans="1:11" x14ac:dyDescent="0.2">
      <c r="A292" s="1079" t="s">
        <v>538</v>
      </c>
      <c r="B292" s="1076"/>
      <c r="C292" s="1076"/>
      <c r="D292" s="1298">
        <f>D284+D286+D287+D288+D290+D291</f>
        <v>0</v>
      </c>
      <c r="E292" s="1299"/>
      <c r="F292" s="1298">
        <f>F284+F286+F287+F288+F290+F291</f>
        <v>0</v>
      </c>
      <c r="G292" s="1299"/>
      <c r="J292" s="1264"/>
      <c r="K292" s="1264"/>
    </row>
    <row r="293" spans="1:11" x14ac:dyDescent="0.2">
      <c r="A293" s="875" t="s">
        <v>310</v>
      </c>
      <c r="B293" s="1080"/>
      <c r="C293" s="1081"/>
      <c r="D293" s="1298">
        <f>D292*Underwriting!F24*12</f>
        <v>0</v>
      </c>
      <c r="E293" s="1299"/>
      <c r="F293" s="1298">
        <f>F292*Underwriting!F35*12</f>
        <v>0</v>
      </c>
      <c r="G293" s="1299"/>
    </row>
    <row r="294" spans="1:11" x14ac:dyDescent="0.2">
      <c r="A294" s="1082" t="s">
        <v>309</v>
      </c>
      <c r="B294" s="1083"/>
      <c r="C294" s="1084"/>
      <c r="D294" s="1495">
        <f>D269+D276+D282+D293</f>
        <v>0</v>
      </c>
      <c r="E294" s="1496"/>
      <c r="F294" s="1495">
        <f>F269+F276+F282+F293</f>
        <v>0</v>
      </c>
      <c r="G294" s="1496"/>
    </row>
    <row r="295" spans="1:11" x14ac:dyDescent="0.2">
      <c r="A295" s="875" t="s">
        <v>514</v>
      </c>
      <c r="B295" s="1080"/>
      <c r="C295" s="1081"/>
      <c r="D295" s="1504"/>
      <c r="E295" s="1505"/>
      <c r="F295" s="1504"/>
      <c r="G295" s="1505"/>
    </row>
    <row r="296" spans="1:11" x14ac:dyDescent="0.2">
      <c r="A296" s="875" t="s">
        <v>515</v>
      </c>
      <c r="B296" s="1080"/>
      <c r="C296" s="1081"/>
      <c r="D296" s="1506">
        <v>1.25</v>
      </c>
      <c r="E296" s="1507"/>
      <c r="F296" s="1506">
        <v>1.25</v>
      </c>
      <c r="G296" s="1507"/>
    </row>
    <row r="297" spans="1:11" x14ac:dyDescent="0.2">
      <c r="A297" s="1085" t="s">
        <v>249</v>
      </c>
      <c r="B297" s="1064"/>
      <c r="C297" s="1065"/>
      <c r="D297" s="1310"/>
      <c r="E297" s="1311"/>
      <c r="F297" s="1310"/>
      <c r="G297" s="1311"/>
    </row>
    <row r="298" spans="1:11" x14ac:dyDescent="0.2">
      <c r="A298" s="1066" t="s">
        <v>250</v>
      </c>
      <c r="B298" s="1074"/>
      <c r="C298" s="1075"/>
      <c r="D298" s="1310"/>
      <c r="E298" s="1311"/>
      <c r="F298" s="1310"/>
      <c r="G298" s="1311"/>
      <c r="I298" s="950"/>
    </row>
    <row r="299" spans="1:11" x14ac:dyDescent="0.2">
      <c r="A299" s="1066" t="s">
        <v>442</v>
      </c>
      <c r="B299" s="1074"/>
      <c r="C299" s="1075"/>
      <c r="D299" s="1310"/>
      <c r="E299" s="1311"/>
      <c r="F299" s="1310"/>
      <c r="G299" s="1311"/>
      <c r="I299" s="950"/>
    </row>
    <row r="300" spans="1:11" x14ac:dyDescent="0.2">
      <c r="A300" s="1069" t="s">
        <v>251</v>
      </c>
      <c r="B300" s="1076"/>
      <c r="C300" s="1077"/>
      <c r="D300" s="1310"/>
      <c r="E300" s="1311"/>
      <c r="F300" s="1310"/>
      <c r="G300" s="1311"/>
      <c r="I300" s="950"/>
    </row>
    <row r="301" spans="1:11" x14ac:dyDescent="0.2">
      <c r="A301" s="876" t="s">
        <v>306</v>
      </c>
      <c r="B301" s="1086"/>
      <c r="C301" s="1087"/>
      <c r="D301" s="1469">
        <f>D302/D296</f>
        <v>0</v>
      </c>
      <c r="E301" s="1470"/>
      <c r="F301" s="1469">
        <f>F302/F296</f>
        <v>0</v>
      </c>
      <c r="G301" s="1470"/>
    </row>
    <row r="302" spans="1:11" x14ac:dyDescent="0.2">
      <c r="A302" s="1476" t="s">
        <v>292</v>
      </c>
      <c r="B302" s="1477"/>
      <c r="C302" s="1478"/>
      <c r="D302" s="1469">
        <f>SUMPRODUCT(D297:D300,Underwriting!F20:F23)*12</f>
        <v>0</v>
      </c>
      <c r="E302" s="1470"/>
      <c r="F302" s="1469">
        <f>SUMPRODUCT(F297:F300,Underwriting!F31:F34)*12</f>
        <v>0</v>
      </c>
      <c r="G302" s="1470"/>
    </row>
    <row r="303" spans="1:11" x14ac:dyDescent="0.2">
      <c r="A303" s="875" t="s">
        <v>256</v>
      </c>
      <c r="B303" s="1080"/>
      <c r="C303" s="1081"/>
      <c r="D303" s="1500">
        <f>D294+D301</f>
        <v>0</v>
      </c>
      <c r="E303" s="1501"/>
      <c r="F303" s="1500">
        <f>F294+F301</f>
        <v>0</v>
      </c>
      <c r="G303" s="1501"/>
    </row>
    <row r="304" spans="1:11" x14ac:dyDescent="0.2">
      <c r="A304" s="1197" t="s">
        <v>257</v>
      </c>
      <c r="B304" s="1076"/>
      <c r="C304" s="1077"/>
      <c r="D304" s="1502">
        <f>D294+D302</f>
        <v>0</v>
      </c>
      <c r="E304" s="1503"/>
      <c r="F304" s="1502">
        <f>F294+F302</f>
        <v>0</v>
      </c>
      <c r="G304" s="1503"/>
    </row>
    <row r="305" spans="1:7" x14ac:dyDescent="0.2">
      <c r="A305" s="1250" t="s">
        <v>628</v>
      </c>
    </row>
    <row r="306" spans="1:7" x14ac:dyDescent="0.2">
      <c r="A306" s="1251" t="s">
        <v>249</v>
      </c>
      <c r="C306" s="149"/>
      <c r="D306" s="1499">
        <f>D265+D271+$D$275+D278+$D$292+D297</f>
        <v>0</v>
      </c>
      <c r="E306" s="1499"/>
      <c r="F306" s="1499">
        <f>F265+F271+$F$275+F278+$F$292+F297</f>
        <v>0</v>
      </c>
      <c r="G306" s="1499"/>
    </row>
    <row r="307" spans="1:7" x14ac:dyDescent="0.2">
      <c r="A307" s="1251" t="s">
        <v>250</v>
      </c>
      <c r="D307" s="1499">
        <f>D266+D272+$D$275+D279+$D$292+D298</f>
        <v>0</v>
      </c>
      <c r="E307" s="1499"/>
      <c r="F307" s="1499">
        <f t="shared" ref="F307:F309" si="4">F266+F272+$F$275+F279+$F$292+F298</f>
        <v>0</v>
      </c>
      <c r="G307" s="1499"/>
    </row>
    <row r="308" spans="1:7" x14ac:dyDescent="0.2">
      <c r="A308" s="1251" t="s">
        <v>442</v>
      </c>
      <c r="D308" s="1499">
        <f>D267+D273+$D$275+D280+$D$292+D299</f>
        <v>0</v>
      </c>
      <c r="E308" s="1499"/>
      <c r="F308" s="1499">
        <f t="shared" si="4"/>
        <v>0</v>
      </c>
      <c r="G308" s="1499"/>
    </row>
    <row r="309" spans="1:7" x14ac:dyDescent="0.2">
      <c r="A309" s="1251" t="s">
        <v>251</v>
      </c>
      <c r="D309" s="1499">
        <f>D268+D274+$D$275+D281+$D$292+D300</f>
        <v>0</v>
      </c>
      <c r="E309" s="1499"/>
      <c r="F309" s="1499">
        <f t="shared" si="4"/>
        <v>0</v>
      </c>
      <c r="G309" s="1499"/>
    </row>
  </sheetData>
  <sheetProtection password="C683" sheet="1" objects="1" scenarios="1" selectLockedCells="1"/>
  <mergeCells count="513">
    <mergeCell ref="D306:E306"/>
    <mergeCell ref="D307:E307"/>
    <mergeCell ref="D308:E308"/>
    <mergeCell ref="D309:E309"/>
    <mergeCell ref="F306:G306"/>
    <mergeCell ref="F307:G307"/>
    <mergeCell ref="F308:G308"/>
    <mergeCell ref="F309:G309"/>
    <mergeCell ref="D272:E272"/>
    <mergeCell ref="F281:G281"/>
    <mergeCell ref="F283:G283"/>
    <mergeCell ref="D303:E303"/>
    <mergeCell ref="D304:E304"/>
    <mergeCell ref="D295:E295"/>
    <mergeCell ref="D296:E296"/>
    <mergeCell ref="F301:G301"/>
    <mergeCell ref="F302:G302"/>
    <mergeCell ref="F303:G303"/>
    <mergeCell ref="F304:G304"/>
    <mergeCell ref="F292:G292"/>
    <mergeCell ref="F293:G293"/>
    <mergeCell ref="F294:G294"/>
    <mergeCell ref="F295:G295"/>
    <mergeCell ref="F296:G296"/>
    <mergeCell ref="F300:G300"/>
    <mergeCell ref="F273:G273"/>
    <mergeCell ref="D289:E289"/>
    <mergeCell ref="D291:E291"/>
    <mergeCell ref="D280:E280"/>
    <mergeCell ref="F263:G263"/>
    <mergeCell ref="F264:G264"/>
    <mergeCell ref="F265:G265"/>
    <mergeCell ref="F266:G266"/>
    <mergeCell ref="F267:G267"/>
    <mergeCell ref="F268:G268"/>
    <mergeCell ref="F270:G270"/>
    <mergeCell ref="F271:G271"/>
    <mergeCell ref="F272:G272"/>
    <mergeCell ref="F274:G274"/>
    <mergeCell ref="F275:G275"/>
    <mergeCell ref="F277:G277"/>
    <mergeCell ref="F278:G278"/>
    <mergeCell ref="F279:G279"/>
    <mergeCell ref="F280:G280"/>
    <mergeCell ref="D287:E287"/>
    <mergeCell ref="D297:E297"/>
    <mergeCell ref="D288:E288"/>
    <mergeCell ref="D283:E283"/>
    <mergeCell ref="D284:E284"/>
    <mergeCell ref="D285:E285"/>
    <mergeCell ref="D286:E286"/>
    <mergeCell ref="F282:G282"/>
    <mergeCell ref="D298:E298"/>
    <mergeCell ref="D299:E299"/>
    <mergeCell ref="F286:G286"/>
    <mergeCell ref="F287:G287"/>
    <mergeCell ref="F288:G288"/>
    <mergeCell ref="F290:G290"/>
    <mergeCell ref="F291:G291"/>
    <mergeCell ref="F289:G289"/>
    <mergeCell ref="D293:E293"/>
    <mergeCell ref="D294:E294"/>
    <mergeCell ref="F297:G297"/>
    <mergeCell ref="F298:G298"/>
    <mergeCell ref="F299:G299"/>
    <mergeCell ref="A257:I257"/>
    <mergeCell ref="A302:C302"/>
    <mergeCell ref="D259:E259"/>
    <mergeCell ref="D274:E274"/>
    <mergeCell ref="D275:E275"/>
    <mergeCell ref="D277:E277"/>
    <mergeCell ref="D278:E278"/>
    <mergeCell ref="D281:E281"/>
    <mergeCell ref="D279:E279"/>
    <mergeCell ref="A275:C275"/>
    <mergeCell ref="D292:E292"/>
    <mergeCell ref="A276:C276"/>
    <mergeCell ref="A269:C269"/>
    <mergeCell ref="D276:E276"/>
    <mergeCell ref="A282:C282"/>
    <mergeCell ref="D282:E282"/>
    <mergeCell ref="D264:E264"/>
    <mergeCell ref="D265:E265"/>
    <mergeCell ref="D266:E266"/>
    <mergeCell ref="D267:E267"/>
    <mergeCell ref="D268:E268"/>
    <mergeCell ref="D270:E270"/>
    <mergeCell ref="D271:E271"/>
    <mergeCell ref="D302:E302"/>
    <mergeCell ref="A277:C277"/>
    <mergeCell ref="D301:E301"/>
    <mergeCell ref="A92:C92"/>
    <mergeCell ref="G92:I92"/>
    <mergeCell ref="G79:I79"/>
    <mergeCell ref="A73:C73"/>
    <mergeCell ref="G78:I78"/>
    <mergeCell ref="A74:C74"/>
    <mergeCell ref="A79:C79"/>
    <mergeCell ref="D79:F79"/>
    <mergeCell ref="A78:C78"/>
    <mergeCell ref="D78:F78"/>
    <mergeCell ref="A75:C75"/>
    <mergeCell ref="D92:F92"/>
    <mergeCell ref="A84:C84"/>
    <mergeCell ref="A83:C83"/>
    <mergeCell ref="A86:C86"/>
    <mergeCell ref="D86:F86"/>
    <mergeCell ref="G86:I86"/>
    <mergeCell ref="G84:I84"/>
    <mergeCell ref="G83:I83"/>
    <mergeCell ref="A85:C85"/>
    <mergeCell ref="A286:C286"/>
    <mergeCell ref="D290:E290"/>
    <mergeCell ref="G152:I152"/>
    <mergeCell ref="D300:E300"/>
    <mergeCell ref="A72:C72"/>
    <mergeCell ref="A87:C87"/>
    <mergeCell ref="D87:F87"/>
    <mergeCell ref="D154:F154"/>
    <mergeCell ref="D146:F146"/>
    <mergeCell ref="A227:I227"/>
    <mergeCell ref="C239:I239"/>
    <mergeCell ref="A189:I189"/>
    <mergeCell ref="G178:I178"/>
    <mergeCell ref="A138:C138"/>
    <mergeCell ref="D142:F142"/>
    <mergeCell ref="A142:C142"/>
    <mergeCell ref="A134:C134"/>
    <mergeCell ref="A117:C117"/>
    <mergeCell ref="D181:F181"/>
    <mergeCell ref="D182:F182"/>
    <mergeCell ref="A170:C170"/>
    <mergeCell ref="D162:E162"/>
    <mergeCell ref="G87:I87"/>
    <mergeCell ref="A89:C89"/>
    <mergeCell ref="F284:G284"/>
    <mergeCell ref="F285:G285"/>
    <mergeCell ref="A160:C160"/>
    <mergeCell ref="D160:F160"/>
    <mergeCell ref="D172:F172"/>
    <mergeCell ref="A162:C162"/>
    <mergeCell ref="A167:C167"/>
    <mergeCell ref="A153:C153"/>
    <mergeCell ref="A168:C168"/>
    <mergeCell ref="F162:G162"/>
    <mergeCell ref="A154:C154"/>
    <mergeCell ref="A166:C166"/>
    <mergeCell ref="G159:I159"/>
    <mergeCell ref="G160:I160"/>
    <mergeCell ref="A159:C159"/>
    <mergeCell ref="D159:F159"/>
    <mergeCell ref="G157:I157"/>
    <mergeCell ref="G155:I155"/>
    <mergeCell ref="G158:I158"/>
    <mergeCell ref="D158:F158"/>
    <mergeCell ref="D156:F156"/>
    <mergeCell ref="A157:C157"/>
    <mergeCell ref="D157:F157"/>
    <mergeCell ref="A158:C158"/>
    <mergeCell ref="G156:I156"/>
    <mergeCell ref="A156:C156"/>
    <mergeCell ref="M49:U50"/>
    <mergeCell ref="A123:C123"/>
    <mergeCell ref="D124:F124"/>
    <mergeCell ref="G124:I124"/>
    <mergeCell ref="A126:C126"/>
    <mergeCell ref="A127:C127"/>
    <mergeCell ref="G170:I170"/>
    <mergeCell ref="G125:I125"/>
    <mergeCell ref="D123:F123"/>
    <mergeCell ref="A129:C129"/>
    <mergeCell ref="D128:F128"/>
    <mergeCell ref="G129:I129"/>
    <mergeCell ref="G123:I123"/>
    <mergeCell ref="A124:C124"/>
    <mergeCell ref="D126:F126"/>
    <mergeCell ref="G126:I126"/>
    <mergeCell ref="A90:C90"/>
    <mergeCell ref="D94:F94"/>
    <mergeCell ref="D89:F89"/>
    <mergeCell ref="G88:I88"/>
    <mergeCell ref="D147:F147"/>
    <mergeCell ref="A165:C165"/>
    <mergeCell ref="A164:C164"/>
    <mergeCell ref="G90:I90"/>
    <mergeCell ref="A147:C147"/>
    <mergeCell ref="D144:F144"/>
    <mergeCell ref="A146:C146"/>
    <mergeCell ref="D96:F96"/>
    <mergeCell ref="G96:I96"/>
    <mergeCell ref="D134:E134"/>
    <mergeCell ref="F134:G134"/>
    <mergeCell ref="H134:I134"/>
    <mergeCell ref="A132:I132"/>
    <mergeCell ref="G117:I117"/>
    <mergeCell ref="A115:C115"/>
    <mergeCell ref="D111:F111"/>
    <mergeCell ref="D115:F115"/>
    <mergeCell ref="G112:I112"/>
    <mergeCell ref="A130:I130"/>
    <mergeCell ref="D122:F122"/>
    <mergeCell ref="A140:C140"/>
    <mergeCell ref="A119:C119"/>
    <mergeCell ref="A97:C97"/>
    <mergeCell ref="D97:F97"/>
    <mergeCell ref="D2:I4"/>
    <mergeCell ref="A6:I6"/>
    <mergeCell ref="B29:F29"/>
    <mergeCell ref="G29:H29"/>
    <mergeCell ref="B30:F30"/>
    <mergeCell ref="G30:H30"/>
    <mergeCell ref="A23:I23"/>
    <mergeCell ref="D57:F58"/>
    <mergeCell ref="D59:F60"/>
    <mergeCell ref="C41:D41"/>
    <mergeCell ref="C16:E16"/>
    <mergeCell ref="A8:I8"/>
    <mergeCell ref="C18:E18"/>
    <mergeCell ref="C10:I10"/>
    <mergeCell ref="C12:I12"/>
    <mergeCell ref="H14:I14"/>
    <mergeCell ref="C14:D14"/>
    <mergeCell ref="G18:I18"/>
    <mergeCell ref="G16:I16"/>
    <mergeCell ref="A48:C48"/>
    <mergeCell ref="D48:F48"/>
    <mergeCell ref="A47:I47"/>
    <mergeCell ref="B31:F31"/>
    <mergeCell ref="G31:H31"/>
    <mergeCell ref="H243:I243"/>
    <mergeCell ref="F194:G194"/>
    <mergeCell ref="A190:I190"/>
    <mergeCell ref="A216:I216"/>
    <mergeCell ref="D218:E218"/>
    <mergeCell ref="D219:E219"/>
    <mergeCell ref="D220:E220"/>
    <mergeCell ref="D221:E221"/>
    <mergeCell ref="D222:E222"/>
    <mergeCell ref="D196:E196"/>
    <mergeCell ref="D193:E193"/>
    <mergeCell ref="H223:I223"/>
    <mergeCell ref="D224:E224"/>
    <mergeCell ref="A228:I237"/>
    <mergeCell ref="A193:C193"/>
    <mergeCell ref="D195:E195"/>
    <mergeCell ref="A215:I215"/>
    <mergeCell ref="A198:I198"/>
    <mergeCell ref="C238:E238"/>
    <mergeCell ref="E243:F243"/>
    <mergeCell ref="F191:I191"/>
    <mergeCell ref="A222:C222"/>
    <mergeCell ref="H219:I219"/>
    <mergeCell ref="A226:I226"/>
    <mergeCell ref="A150:C150"/>
    <mergeCell ref="D150:F150"/>
    <mergeCell ref="A151:C151"/>
    <mergeCell ref="D153:F153"/>
    <mergeCell ref="A155:C155"/>
    <mergeCell ref="D155:F155"/>
    <mergeCell ref="D118:F118"/>
    <mergeCell ref="G118:I118"/>
    <mergeCell ref="A122:C122"/>
    <mergeCell ref="G142:I142"/>
    <mergeCell ref="A143:C143"/>
    <mergeCell ref="A120:C120"/>
    <mergeCell ref="A139:C139"/>
    <mergeCell ref="G149:I149"/>
    <mergeCell ref="G150:I150"/>
    <mergeCell ref="D148:F148"/>
    <mergeCell ref="A149:C149"/>
    <mergeCell ref="D149:F149"/>
    <mergeCell ref="D151:F151"/>
    <mergeCell ref="A152:C152"/>
    <mergeCell ref="D152:F152"/>
    <mergeCell ref="D129:F129"/>
    <mergeCell ref="A128:C128"/>
    <mergeCell ref="G144:I144"/>
    <mergeCell ref="A187:C187"/>
    <mergeCell ref="H222:I222"/>
    <mergeCell ref="D187:F187"/>
    <mergeCell ref="A188:C188"/>
    <mergeCell ref="D170:F170"/>
    <mergeCell ref="A178:C178"/>
    <mergeCell ref="D184:F184"/>
    <mergeCell ref="A184:C184"/>
    <mergeCell ref="H220:I220"/>
    <mergeCell ref="A186:C186"/>
    <mergeCell ref="A183:C183"/>
    <mergeCell ref="D171:F171"/>
    <mergeCell ref="G171:I171"/>
    <mergeCell ref="A172:C172"/>
    <mergeCell ref="G172:I172"/>
    <mergeCell ref="A174:C174"/>
    <mergeCell ref="D174:F174"/>
    <mergeCell ref="A175:C175"/>
    <mergeCell ref="A177:C177"/>
    <mergeCell ref="D177:F177"/>
    <mergeCell ref="A176:C176"/>
    <mergeCell ref="A179:C179"/>
    <mergeCell ref="A180:C180"/>
    <mergeCell ref="A182:C182"/>
    <mergeCell ref="A223:C223"/>
    <mergeCell ref="H192:I192"/>
    <mergeCell ref="H194:I194"/>
    <mergeCell ref="A191:E191"/>
    <mergeCell ref="C241:E241"/>
    <mergeCell ref="C240:I240"/>
    <mergeCell ref="C242:D242"/>
    <mergeCell ref="F193:G193"/>
    <mergeCell ref="D223:E223"/>
    <mergeCell ref="D192:E192"/>
    <mergeCell ref="D194:E194"/>
    <mergeCell ref="H193:I193"/>
    <mergeCell ref="A202:I202"/>
    <mergeCell ref="H218:I218"/>
    <mergeCell ref="A181:C181"/>
    <mergeCell ref="A185:C185"/>
    <mergeCell ref="A171:C171"/>
    <mergeCell ref="G179:I179"/>
    <mergeCell ref="H221:I221"/>
    <mergeCell ref="D175:F175"/>
    <mergeCell ref="H162:I162"/>
    <mergeCell ref="G188:I188"/>
    <mergeCell ref="G174:I174"/>
    <mergeCell ref="G175:I175"/>
    <mergeCell ref="G176:I176"/>
    <mergeCell ref="G177:I177"/>
    <mergeCell ref="D188:F188"/>
    <mergeCell ref="D183:F183"/>
    <mergeCell ref="G180:I180"/>
    <mergeCell ref="G181:I181"/>
    <mergeCell ref="D179:F179"/>
    <mergeCell ref="D180:F180"/>
    <mergeCell ref="G187:I187"/>
    <mergeCell ref="D186:F186"/>
    <mergeCell ref="D185:F185"/>
    <mergeCell ref="D176:F176"/>
    <mergeCell ref="G183:I183"/>
    <mergeCell ref="G184:I184"/>
    <mergeCell ref="G185:I185"/>
    <mergeCell ref="G186:I186"/>
    <mergeCell ref="D178:F178"/>
    <mergeCell ref="G182:I182"/>
    <mergeCell ref="G153:I153"/>
    <mergeCell ref="G154:I154"/>
    <mergeCell ref="G95:I95"/>
    <mergeCell ref="G119:I119"/>
    <mergeCell ref="G121:I121"/>
    <mergeCell ref="G127:I127"/>
    <mergeCell ref="G151:I151"/>
    <mergeCell ref="G146:I146"/>
    <mergeCell ref="G115:I115"/>
    <mergeCell ref="G147:I147"/>
    <mergeCell ref="G148:I148"/>
    <mergeCell ref="H103:I103"/>
    <mergeCell ref="G97:I97"/>
    <mergeCell ref="G113:I113"/>
    <mergeCell ref="A101:I101"/>
    <mergeCell ref="A118:C118"/>
    <mergeCell ref="A116:C116"/>
    <mergeCell ref="G111:I111"/>
    <mergeCell ref="A103:C103"/>
    <mergeCell ref="A109:C109"/>
    <mergeCell ref="A69:C69"/>
    <mergeCell ref="D69:E69"/>
    <mergeCell ref="F69:G69"/>
    <mergeCell ref="H69:I69"/>
    <mergeCell ref="D93:F93"/>
    <mergeCell ref="A77:C77"/>
    <mergeCell ref="A136:C136"/>
    <mergeCell ref="D116:F116"/>
    <mergeCell ref="D143:F143"/>
    <mergeCell ref="G143:I143"/>
    <mergeCell ref="A96:C96"/>
    <mergeCell ref="D95:F95"/>
    <mergeCell ref="D117:F117"/>
    <mergeCell ref="A125:C125"/>
    <mergeCell ref="D125:F125"/>
    <mergeCell ref="D121:F121"/>
    <mergeCell ref="D120:F120"/>
    <mergeCell ref="A121:C121"/>
    <mergeCell ref="D127:F127"/>
    <mergeCell ref="A93:C93"/>
    <mergeCell ref="A137:C137"/>
    <mergeCell ref="G63:I64"/>
    <mergeCell ref="G65:I66"/>
    <mergeCell ref="D85:F85"/>
    <mergeCell ref="A148:C148"/>
    <mergeCell ref="A107:C107"/>
    <mergeCell ref="F103:G103"/>
    <mergeCell ref="G116:I116"/>
    <mergeCell ref="A144:C144"/>
    <mergeCell ref="G61:I62"/>
    <mergeCell ref="G94:I94"/>
    <mergeCell ref="G128:I128"/>
    <mergeCell ref="G120:I120"/>
    <mergeCell ref="G122:I122"/>
    <mergeCell ref="D119:F119"/>
    <mergeCell ref="A113:C113"/>
    <mergeCell ref="D113:F113"/>
    <mergeCell ref="A112:C112"/>
    <mergeCell ref="D112:F112"/>
    <mergeCell ref="A111:C111"/>
    <mergeCell ref="A105:C105"/>
    <mergeCell ref="A94:C94"/>
    <mergeCell ref="D103:E103"/>
    <mergeCell ref="A108:C108"/>
    <mergeCell ref="A106:C106"/>
    <mergeCell ref="B32:F32"/>
    <mergeCell ref="G32:H32"/>
    <mergeCell ref="A43:C43"/>
    <mergeCell ref="G37:I37"/>
    <mergeCell ref="G41:H41"/>
    <mergeCell ref="D43:F43"/>
    <mergeCell ref="B33:F33"/>
    <mergeCell ref="G33:H33"/>
    <mergeCell ref="A39:I39"/>
    <mergeCell ref="G48:I48"/>
    <mergeCell ref="A52:C53"/>
    <mergeCell ref="A54:C56"/>
    <mergeCell ref="D49:F50"/>
    <mergeCell ref="D51:F51"/>
    <mergeCell ref="D52:F53"/>
    <mergeCell ref="D54:F56"/>
    <mergeCell ref="F45:H45"/>
    <mergeCell ref="G93:I93"/>
    <mergeCell ref="D84:F84"/>
    <mergeCell ref="D65:F66"/>
    <mergeCell ref="A65:C66"/>
    <mergeCell ref="D77:F77"/>
    <mergeCell ref="G77:I77"/>
    <mergeCell ref="A88:C88"/>
    <mergeCell ref="D88:F88"/>
    <mergeCell ref="G91:I91"/>
    <mergeCell ref="A81:I81"/>
    <mergeCell ref="A71:C71"/>
    <mergeCell ref="D83:F83"/>
    <mergeCell ref="G85:I85"/>
    <mergeCell ref="A67:I67"/>
    <mergeCell ref="G57:I58"/>
    <mergeCell ref="G59:I60"/>
    <mergeCell ref="A255:C255"/>
    <mergeCell ref="D255:G255"/>
    <mergeCell ref="C20:D20"/>
    <mergeCell ref="E20:F20"/>
    <mergeCell ref="A99:I99"/>
    <mergeCell ref="G25:H25"/>
    <mergeCell ref="G26:H26"/>
    <mergeCell ref="G27:H27"/>
    <mergeCell ref="G28:H28"/>
    <mergeCell ref="B28:F28"/>
    <mergeCell ref="B27:F27"/>
    <mergeCell ref="B26:F26"/>
    <mergeCell ref="B25:F25"/>
    <mergeCell ref="D90:F90"/>
    <mergeCell ref="A91:C91"/>
    <mergeCell ref="D91:F91"/>
    <mergeCell ref="G49:I50"/>
    <mergeCell ref="G51:I51"/>
    <mergeCell ref="G52:I53"/>
    <mergeCell ref="G54:I56"/>
    <mergeCell ref="A49:C50"/>
    <mergeCell ref="A51:C51"/>
    <mergeCell ref="A95:C95"/>
    <mergeCell ref="G89:I89"/>
    <mergeCell ref="A244:I244"/>
    <mergeCell ref="H245:I245"/>
    <mergeCell ref="A246:C246"/>
    <mergeCell ref="D246:G246"/>
    <mergeCell ref="D247:G247"/>
    <mergeCell ref="H247:I247"/>
    <mergeCell ref="A248:C248"/>
    <mergeCell ref="H248:I248"/>
    <mergeCell ref="F276:G276"/>
    <mergeCell ref="F259:G259"/>
    <mergeCell ref="D260:E260"/>
    <mergeCell ref="D261:E261"/>
    <mergeCell ref="D262:E262"/>
    <mergeCell ref="D263:E263"/>
    <mergeCell ref="F260:G260"/>
    <mergeCell ref="F261:G261"/>
    <mergeCell ref="F262:G262"/>
    <mergeCell ref="D273:E273"/>
    <mergeCell ref="D269:E269"/>
    <mergeCell ref="F269:G269"/>
    <mergeCell ref="A259:C259"/>
    <mergeCell ref="A260:C260"/>
    <mergeCell ref="A261:C261"/>
    <mergeCell ref="A262:C262"/>
    <mergeCell ref="H246:I246"/>
    <mergeCell ref="A247:C247"/>
    <mergeCell ref="A263:C263"/>
    <mergeCell ref="A270:C270"/>
    <mergeCell ref="H255:I255"/>
    <mergeCell ref="A206:I207"/>
    <mergeCell ref="A252:C252"/>
    <mergeCell ref="D252:G252"/>
    <mergeCell ref="H252:I252"/>
    <mergeCell ref="A253:C253"/>
    <mergeCell ref="D253:G253"/>
    <mergeCell ref="H253:I253"/>
    <mergeCell ref="A254:C254"/>
    <mergeCell ref="D254:G254"/>
    <mergeCell ref="H254:I254"/>
    <mergeCell ref="A249:C249"/>
    <mergeCell ref="D249:G249"/>
    <mergeCell ref="H249:I249"/>
    <mergeCell ref="A250:C250"/>
    <mergeCell ref="D250:G250"/>
    <mergeCell ref="H250:I250"/>
    <mergeCell ref="A251:C251"/>
    <mergeCell ref="D251:G251"/>
    <mergeCell ref="H251:I251"/>
  </mergeCells>
  <printOptions horizontalCentered="1"/>
  <pageMargins left="0.45" right="0.45" top="0.5" bottom="0.5" header="0.3" footer="0.3"/>
  <pageSetup scale="96" orientation="portrait" r:id="rId1"/>
  <headerFooter>
    <oddFooter>&amp;CUpdated: 2/28/18</oddFooter>
  </headerFooter>
  <rowBreaks count="5" manualBreakCount="5">
    <brk id="66" max="8" man="1"/>
    <brk id="129" max="8" man="1"/>
    <brk id="188" max="8" man="1"/>
    <brk id="243" max="8" man="1"/>
    <brk id="30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9525</xdr:colOff>
                    <xdr:row>33</xdr:row>
                    <xdr:rowOff>47625</xdr:rowOff>
                  </from>
                  <to>
                    <xdr:col>7</xdr:col>
                    <xdr:colOff>85725</xdr:colOff>
                    <xdr:row>34</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9525</xdr:colOff>
                    <xdr:row>34</xdr:row>
                    <xdr:rowOff>0</xdr:rowOff>
                  </from>
                  <to>
                    <xdr:col>8</xdr:col>
                    <xdr:colOff>142875</xdr:colOff>
                    <xdr:row>35</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9525</xdr:colOff>
                    <xdr:row>35</xdr:row>
                    <xdr:rowOff>9525</xdr:rowOff>
                  </from>
                  <to>
                    <xdr:col>6</xdr:col>
                    <xdr:colOff>257175</xdr:colOff>
                    <xdr:row>36</xdr:row>
                    <xdr:rowOff>38100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0</xdr:col>
                    <xdr:colOff>190500</xdr:colOff>
                    <xdr:row>20</xdr:row>
                    <xdr:rowOff>9525</xdr:rowOff>
                  </from>
                  <to>
                    <xdr:col>8</xdr:col>
                    <xdr:colOff>542925</xdr:colOff>
                    <xdr:row>22</xdr:row>
                    <xdr:rowOff>0</xdr:rowOff>
                  </to>
                </anchor>
              </controlPr>
            </control>
          </mc:Choice>
        </mc:AlternateContent>
        <mc:AlternateContent xmlns:mc="http://schemas.openxmlformats.org/markup-compatibility/2006">
          <mc:Choice Requires="x14">
            <control shapeId="2093" r:id="rId8" name="Check Box 45">
              <controlPr defaultSize="0" autoFill="0" autoLine="0" autoPict="0">
                <anchor moveWithCells="1">
                  <from>
                    <xdr:col>0</xdr:col>
                    <xdr:colOff>47625</xdr:colOff>
                    <xdr:row>47</xdr:row>
                    <xdr:rowOff>152400</xdr:rowOff>
                  </from>
                  <to>
                    <xdr:col>0</xdr:col>
                    <xdr:colOff>276225</xdr:colOff>
                    <xdr:row>49</xdr:row>
                    <xdr:rowOff>19050</xdr:rowOff>
                  </to>
                </anchor>
              </controlPr>
            </control>
          </mc:Choice>
        </mc:AlternateContent>
        <mc:AlternateContent xmlns:mc="http://schemas.openxmlformats.org/markup-compatibility/2006">
          <mc:Choice Requires="x14">
            <control shapeId="2108" r:id="rId9" name="Check Box 60">
              <controlPr defaultSize="0" autoFill="0" autoLine="0" autoPict="0">
                <anchor moveWithCells="1">
                  <from>
                    <xdr:col>3</xdr:col>
                    <xdr:colOff>47625</xdr:colOff>
                    <xdr:row>47</xdr:row>
                    <xdr:rowOff>152400</xdr:rowOff>
                  </from>
                  <to>
                    <xdr:col>3</xdr:col>
                    <xdr:colOff>276225</xdr:colOff>
                    <xdr:row>49</xdr:row>
                    <xdr:rowOff>19050</xdr:rowOff>
                  </to>
                </anchor>
              </controlPr>
            </control>
          </mc:Choice>
        </mc:AlternateContent>
        <mc:AlternateContent xmlns:mc="http://schemas.openxmlformats.org/markup-compatibility/2006">
          <mc:Choice Requires="x14">
            <control shapeId="2109" r:id="rId10" name="Check Box 61">
              <controlPr defaultSize="0" autoFill="0" autoLine="0" autoPict="0">
                <anchor moveWithCells="1">
                  <from>
                    <xdr:col>3</xdr:col>
                    <xdr:colOff>57150</xdr:colOff>
                    <xdr:row>55</xdr:row>
                    <xdr:rowOff>114300</xdr:rowOff>
                  </from>
                  <to>
                    <xdr:col>3</xdr:col>
                    <xdr:colOff>285750</xdr:colOff>
                    <xdr:row>57</xdr:row>
                    <xdr:rowOff>28575</xdr:rowOff>
                  </to>
                </anchor>
              </controlPr>
            </control>
          </mc:Choice>
        </mc:AlternateContent>
        <mc:AlternateContent xmlns:mc="http://schemas.openxmlformats.org/markup-compatibility/2006">
          <mc:Choice Requires="x14">
            <control shapeId="2110" r:id="rId11" name="Check Box 62">
              <controlPr defaultSize="0" autoFill="0" autoLine="0" autoPict="0">
                <anchor moveWithCells="1">
                  <from>
                    <xdr:col>3</xdr:col>
                    <xdr:colOff>57150</xdr:colOff>
                    <xdr:row>57</xdr:row>
                    <xdr:rowOff>133350</xdr:rowOff>
                  </from>
                  <to>
                    <xdr:col>3</xdr:col>
                    <xdr:colOff>285750</xdr:colOff>
                    <xdr:row>59</xdr:row>
                    <xdr:rowOff>38100</xdr:rowOff>
                  </to>
                </anchor>
              </controlPr>
            </control>
          </mc:Choice>
        </mc:AlternateContent>
        <mc:AlternateContent xmlns:mc="http://schemas.openxmlformats.org/markup-compatibility/2006">
          <mc:Choice Requires="x14">
            <control shapeId="2113" r:id="rId12" name="Check Box 65">
              <controlPr defaultSize="0" autoFill="0" autoLine="0" autoPict="0">
                <anchor moveWithCells="1">
                  <from>
                    <xdr:col>6</xdr:col>
                    <xdr:colOff>47625</xdr:colOff>
                    <xdr:row>47</xdr:row>
                    <xdr:rowOff>152400</xdr:rowOff>
                  </from>
                  <to>
                    <xdr:col>6</xdr:col>
                    <xdr:colOff>276225</xdr:colOff>
                    <xdr:row>49</xdr:row>
                    <xdr:rowOff>19050</xdr:rowOff>
                  </to>
                </anchor>
              </controlPr>
            </control>
          </mc:Choice>
        </mc:AlternateContent>
        <mc:AlternateContent xmlns:mc="http://schemas.openxmlformats.org/markup-compatibility/2006">
          <mc:Choice Requires="x14">
            <control shapeId="2114" r:id="rId13" name="Check Box 66">
              <controlPr defaultSize="0" autoFill="0" autoLine="0" autoPict="0">
                <anchor moveWithCells="1">
                  <from>
                    <xdr:col>6</xdr:col>
                    <xdr:colOff>57150</xdr:colOff>
                    <xdr:row>55</xdr:row>
                    <xdr:rowOff>95250</xdr:rowOff>
                  </from>
                  <to>
                    <xdr:col>6</xdr:col>
                    <xdr:colOff>285750</xdr:colOff>
                    <xdr:row>57</xdr:row>
                    <xdr:rowOff>9525</xdr:rowOff>
                  </to>
                </anchor>
              </controlPr>
            </control>
          </mc:Choice>
        </mc:AlternateContent>
        <mc:AlternateContent xmlns:mc="http://schemas.openxmlformats.org/markup-compatibility/2006">
          <mc:Choice Requires="x14">
            <control shapeId="2115" r:id="rId14" name="Check Box 67">
              <controlPr defaultSize="0" autoFill="0" autoLine="0" autoPict="0">
                <anchor moveWithCells="1">
                  <from>
                    <xdr:col>6</xdr:col>
                    <xdr:colOff>57150</xdr:colOff>
                    <xdr:row>57</xdr:row>
                    <xdr:rowOff>114300</xdr:rowOff>
                  </from>
                  <to>
                    <xdr:col>6</xdr:col>
                    <xdr:colOff>285750</xdr:colOff>
                    <xdr:row>59</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6</xdr:col>
                    <xdr:colOff>57150</xdr:colOff>
                    <xdr:row>59</xdr:row>
                    <xdr:rowOff>114300</xdr:rowOff>
                  </from>
                  <to>
                    <xdr:col>6</xdr:col>
                    <xdr:colOff>285750</xdr:colOff>
                    <xdr:row>61</xdr:row>
                    <xdr:rowOff>19050</xdr:rowOff>
                  </to>
                </anchor>
              </controlPr>
            </control>
          </mc:Choice>
        </mc:AlternateContent>
        <mc:AlternateContent xmlns:mc="http://schemas.openxmlformats.org/markup-compatibility/2006">
          <mc:Choice Requires="x14">
            <control shapeId="2121" r:id="rId16" name="Check Box 73">
              <controlPr defaultSize="0" autoFill="0" autoLine="0" autoPict="0">
                <anchor moveWithCells="1">
                  <from>
                    <xdr:col>6</xdr:col>
                    <xdr:colOff>57150</xdr:colOff>
                    <xdr:row>61</xdr:row>
                    <xdr:rowOff>123825</xdr:rowOff>
                  </from>
                  <to>
                    <xdr:col>6</xdr:col>
                    <xdr:colOff>285750</xdr:colOff>
                    <xdr:row>63</xdr:row>
                    <xdr:rowOff>28575</xdr:rowOff>
                  </to>
                </anchor>
              </controlPr>
            </control>
          </mc:Choice>
        </mc:AlternateContent>
        <mc:AlternateContent xmlns:mc="http://schemas.openxmlformats.org/markup-compatibility/2006">
          <mc:Choice Requires="x14">
            <control shapeId="2124" r:id="rId17" name="Check Box 76">
              <controlPr defaultSize="0" autoFill="0" autoLine="0" autoPict="0">
                <anchor moveWithCells="1">
                  <from>
                    <xdr:col>6</xdr:col>
                    <xdr:colOff>57150</xdr:colOff>
                    <xdr:row>63</xdr:row>
                    <xdr:rowOff>114300</xdr:rowOff>
                  </from>
                  <to>
                    <xdr:col>6</xdr:col>
                    <xdr:colOff>285750</xdr:colOff>
                    <xdr:row>65</xdr:row>
                    <xdr:rowOff>28575</xdr:rowOff>
                  </to>
                </anchor>
              </controlPr>
            </control>
          </mc:Choice>
        </mc:AlternateContent>
        <mc:AlternateContent xmlns:mc="http://schemas.openxmlformats.org/markup-compatibility/2006">
          <mc:Choice Requires="x14">
            <control shapeId="2125" r:id="rId18" name="Check Box 77">
              <controlPr defaultSize="0" autoFill="0" autoLine="0" autoPict="0">
                <anchor moveWithCells="1">
                  <from>
                    <xdr:col>3</xdr:col>
                    <xdr:colOff>57150</xdr:colOff>
                    <xdr:row>63</xdr:row>
                    <xdr:rowOff>114300</xdr:rowOff>
                  </from>
                  <to>
                    <xdr:col>3</xdr:col>
                    <xdr:colOff>285750</xdr:colOff>
                    <xdr:row>65</xdr:row>
                    <xdr:rowOff>28575</xdr:rowOff>
                  </to>
                </anchor>
              </controlPr>
            </control>
          </mc:Choice>
        </mc:AlternateContent>
        <mc:AlternateContent xmlns:mc="http://schemas.openxmlformats.org/markup-compatibility/2006">
          <mc:Choice Requires="x14">
            <control shapeId="2126" r:id="rId19" name="Check Box 78">
              <controlPr defaultSize="0" autoFill="0" autoLine="0" autoPict="0">
                <anchor moveWithCells="1">
                  <from>
                    <xdr:col>0</xdr:col>
                    <xdr:colOff>57150</xdr:colOff>
                    <xdr:row>63</xdr:row>
                    <xdr:rowOff>114300</xdr:rowOff>
                  </from>
                  <to>
                    <xdr:col>0</xdr:col>
                    <xdr:colOff>285750</xdr:colOff>
                    <xdr:row>65</xdr:row>
                    <xdr:rowOff>28575</xdr:rowOff>
                  </to>
                </anchor>
              </controlPr>
            </control>
          </mc:Choice>
        </mc:AlternateContent>
        <mc:AlternateContent xmlns:mc="http://schemas.openxmlformats.org/markup-compatibility/2006">
          <mc:Choice Requires="x14">
            <control shapeId="2127" r:id="rId20" name="Check Box 79">
              <controlPr defaultSize="0" autoFill="0" autoLine="0" autoPict="0">
                <anchor moveWithCells="1">
                  <from>
                    <xdr:col>2</xdr:col>
                    <xdr:colOff>314325</xdr:colOff>
                    <xdr:row>214</xdr:row>
                    <xdr:rowOff>0</xdr:rowOff>
                  </from>
                  <to>
                    <xdr:col>2</xdr:col>
                    <xdr:colOff>590550</xdr:colOff>
                    <xdr:row>215</xdr:row>
                    <xdr:rowOff>0</xdr:rowOff>
                  </to>
                </anchor>
              </controlPr>
            </control>
          </mc:Choice>
        </mc:AlternateContent>
        <mc:AlternateContent xmlns:mc="http://schemas.openxmlformats.org/markup-compatibility/2006">
          <mc:Choice Requires="x14">
            <control shapeId="2" r:id="rId21" name="Check Box 80">
              <controlPr defaultSize="0" autoFill="0" autoLine="0" autoPict="0">
                <anchor moveWithCells="1">
                  <from>
                    <xdr:col>5</xdr:col>
                    <xdr:colOff>9525</xdr:colOff>
                    <xdr:row>35</xdr:row>
                    <xdr:rowOff>161925</xdr:rowOff>
                  </from>
                  <to>
                    <xdr:col>5</xdr:col>
                    <xdr:colOff>257175</xdr:colOff>
                    <xdr:row>37</xdr:row>
                    <xdr:rowOff>19050</xdr:rowOff>
                  </to>
                </anchor>
              </controlPr>
            </control>
          </mc:Choice>
        </mc:AlternateContent>
        <mc:AlternateContent xmlns:mc="http://schemas.openxmlformats.org/markup-compatibility/2006">
          <mc:Choice Requires="x14">
            <control shapeId="2129" r:id="rId22" name="Check Box 81">
              <controlPr defaultSize="0" autoFill="0" autoLine="0" autoPict="0">
                <anchor moveWithCells="1">
                  <from>
                    <xdr:col>6</xdr:col>
                    <xdr:colOff>9525</xdr:colOff>
                    <xdr:row>35</xdr:row>
                    <xdr:rowOff>152400</xdr:rowOff>
                  </from>
                  <to>
                    <xdr:col>6</xdr:col>
                    <xdr:colOff>257175</xdr:colOff>
                    <xdr:row>37</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1"/>
  <sheetViews>
    <sheetView zoomScaleNormal="100" zoomScaleSheetLayoutView="75" workbookViewId="0">
      <selection activeCell="M14" sqref="M14"/>
    </sheetView>
  </sheetViews>
  <sheetFormatPr defaultRowHeight="12.75" x14ac:dyDescent="0.2"/>
  <cols>
    <col min="2" max="2" width="6.7109375" customWidth="1"/>
    <col min="3" max="3" width="10.42578125" customWidth="1"/>
    <col min="4" max="4" width="22.5703125" customWidth="1"/>
    <col min="5" max="5" width="18.5703125" customWidth="1"/>
    <col min="6" max="6" width="11.85546875" customWidth="1"/>
    <col min="7" max="7" width="5.5703125" customWidth="1"/>
    <col min="8" max="8" width="12.7109375" customWidth="1"/>
    <col min="9" max="9" width="11.42578125" customWidth="1"/>
    <col min="13" max="13" width="12.28515625" bestFit="1" customWidth="1"/>
  </cols>
  <sheetData>
    <row r="1" spans="1:12" ht="23.25" x14ac:dyDescent="0.35">
      <c r="B1" s="679"/>
      <c r="C1" s="679"/>
      <c r="D1" s="679"/>
      <c r="E1" s="114" t="s">
        <v>199</v>
      </c>
      <c r="F1" s="1638" t="str">
        <f>RFP!C10</f>
        <v>Required</v>
      </c>
      <c r="G1" s="1638"/>
      <c r="H1" s="1638"/>
      <c r="I1" s="1638"/>
      <c r="J1" s="1638"/>
      <c r="K1" s="1638"/>
      <c r="L1" s="679"/>
    </row>
    <row r="2" spans="1:12" ht="15.75" x14ac:dyDescent="0.25">
      <c r="E2" s="67" t="s">
        <v>200</v>
      </c>
      <c r="F2" s="1639" t="str">
        <f>RFP!C238</f>
        <v>Required</v>
      </c>
      <c r="G2" s="1639"/>
      <c r="H2" s="1639"/>
      <c r="I2" s="1639"/>
      <c r="J2" s="1639"/>
      <c r="K2" s="1639"/>
      <c r="L2" s="680"/>
    </row>
    <row r="3" spans="1:12" s="57" customFormat="1" ht="15.75" x14ac:dyDescent="0.25">
      <c r="E3" s="67" t="s">
        <v>201</v>
      </c>
      <c r="F3" s="1640" t="str">
        <f>RFP!G41</f>
        <v>Required</v>
      </c>
      <c r="G3" s="1640"/>
      <c r="H3" s="1640"/>
      <c r="I3" s="1640"/>
      <c r="J3" s="1640"/>
      <c r="K3" s="1640"/>
      <c r="L3" s="681"/>
    </row>
    <row r="4" spans="1:12" x14ac:dyDescent="0.2">
      <c r="B4" s="78"/>
    </row>
    <row r="5" spans="1:12" ht="18" x14ac:dyDescent="0.25">
      <c r="A5" s="1637" t="s">
        <v>630</v>
      </c>
      <c r="B5" s="1637"/>
      <c r="C5" s="1637"/>
      <c r="D5" s="1637"/>
      <c r="E5" s="1637"/>
      <c r="F5" s="1637"/>
      <c r="G5" s="1637"/>
      <c r="H5" s="1637"/>
      <c r="I5" s="1637"/>
      <c r="J5" s="1637"/>
      <c r="K5" s="1637"/>
      <c r="L5" s="4"/>
    </row>
    <row r="10" spans="1:12" x14ac:dyDescent="0.2">
      <c r="D10" s="61"/>
    </row>
    <row r="13" spans="1:12" x14ac:dyDescent="0.2">
      <c r="C13" s="6" t="s">
        <v>178</v>
      </c>
      <c r="D13" s="6" t="s">
        <v>179</v>
      </c>
      <c r="E13" s="6" t="s">
        <v>146</v>
      </c>
    </row>
    <row r="14" spans="1:12" ht="63.75" x14ac:dyDescent="0.2">
      <c r="B14" s="501" t="s">
        <v>629</v>
      </c>
      <c r="C14" s="801">
        <f>'SF Illustration - 1 Plan'!D42</f>
        <v>0</v>
      </c>
      <c r="D14" s="58">
        <f>'SF Illustration - 1 Plan'!D51</f>
        <v>0</v>
      </c>
      <c r="E14" s="7">
        <f>SUM(C14:D14)</f>
        <v>0</v>
      </c>
    </row>
    <row r="15" spans="1:12" ht="76.5" x14ac:dyDescent="0.2">
      <c r="B15" s="57" t="s">
        <v>147</v>
      </c>
      <c r="C15" s="802" t="e">
        <f>'SF Illustration - 1 Plan'!F42</f>
        <v>#VALUE!</v>
      </c>
      <c r="D15" s="7">
        <f>'SF Illustration - 1 Plan'!F49</f>
        <v>0</v>
      </c>
      <c r="E15" s="7" t="e">
        <f>SUM(C15:D15)</f>
        <v>#VALUE!</v>
      </c>
    </row>
    <row r="16" spans="1:12" ht="76.5" x14ac:dyDescent="0.2">
      <c r="B16" s="57" t="s">
        <v>148</v>
      </c>
      <c r="C16" s="803" t="e">
        <f>C15</f>
        <v>#VALUE!</v>
      </c>
      <c r="D16" s="7">
        <f>'SF Illustration - 1 Plan'!F51</f>
        <v>0</v>
      </c>
      <c r="E16" s="7" t="e">
        <f>SUM(C16:D16)</f>
        <v>#VALUE!</v>
      </c>
    </row>
    <row r="24" spans="2:8" s="2" customFormat="1" x14ac:dyDescent="0.2"/>
    <row r="26" spans="2:8" ht="15" customHeight="1" x14ac:dyDescent="0.2">
      <c r="B26" s="159" t="s">
        <v>146</v>
      </c>
      <c r="C26" s="1636">
        <f>E14</f>
        <v>0</v>
      </c>
      <c r="D26" s="1636"/>
      <c r="E26" s="387" t="e">
        <f>E15</f>
        <v>#VALUE!</v>
      </c>
      <c r="F26" s="2"/>
      <c r="G26" s="2"/>
      <c r="H26" s="388" t="e">
        <f>E16</f>
        <v>#VALUE!</v>
      </c>
    </row>
    <row r="31" spans="2:8" ht="20.25" customHeight="1" x14ac:dyDescent="0.2">
      <c r="F31" s="386"/>
    </row>
    <row r="32" spans="2:8" ht="15" customHeight="1" x14ac:dyDescent="0.2">
      <c r="E32" s="386"/>
      <c r="F32" s="386"/>
    </row>
    <row r="33" spans="1:10" x14ac:dyDescent="0.2">
      <c r="E33" s="386"/>
      <c r="F33" s="386"/>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5">
    <mergeCell ref="C26:D26"/>
    <mergeCell ref="A5:K5"/>
    <mergeCell ref="F1:K1"/>
    <mergeCell ref="F2:K2"/>
    <mergeCell ref="F3:K3"/>
  </mergeCells>
  <printOptions horizontalCentered="1"/>
  <pageMargins left="0.45" right="0.45" top="0.5" bottom="0.2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1"/>
  <sheetViews>
    <sheetView zoomScaleNormal="100" zoomScaleSheetLayoutView="75" workbookViewId="0">
      <selection activeCell="P13" sqref="P13"/>
    </sheetView>
  </sheetViews>
  <sheetFormatPr defaultRowHeight="12.75" x14ac:dyDescent="0.2"/>
  <cols>
    <col min="2" max="2" width="6.7109375" customWidth="1"/>
    <col min="3" max="3" width="10.85546875" customWidth="1"/>
    <col min="4" max="4" width="22.140625" customWidth="1"/>
    <col min="5" max="5" width="18.5703125" customWidth="1"/>
    <col min="6" max="6" width="11.85546875" customWidth="1"/>
    <col min="7" max="7" width="5.5703125" customWidth="1"/>
    <col min="8" max="8" width="12.7109375" customWidth="1"/>
    <col min="9" max="9" width="10.28515625" customWidth="1"/>
    <col min="13" max="13" width="12.28515625" bestFit="1" customWidth="1"/>
  </cols>
  <sheetData>
    <row r="1" spans="1:12" ht="23.25" x14ac:dyDescent="0.35">
      <c r="B1" s="679"/>
      <c r="C1" s="679"/>
      <c r="D1" s="679"/>
      <c r="E1" s="679"/>
      <c r="F1" s="114" t="s">
        <v>199</v>
      </c>
      <c r="G1" s="1638" t="str">
        <f>RFP!C10</f>
        <v>Required</v>
      </c>
      <c r="H1" s="1638"/>
      <c r="I1" s="1638"/>
      <c r="J1" s="1638"/>
      <c r="K1" s="1638"/>
      <c r="L1" s="682"/>
    </row>
    <row r="2" spans="1:12" ht="15.75" x14ac:dyDescent="0.25">
      <c r="F2" s="67" t="s">
        <v>200</v>
      </c>
      <c r="G2" s="1639" t="str">
        <f>RFP!C238</f>
        <v>Required</v>
      </c>
      <c r="H2" s="1639"/>
      <c r="I2" s="1639"/>
      <c r="J2" s="1639"/>
      <c r="K2" s="1639"/>
      <c r="L2" s="683"/>
    </row>
    <row r="3" spans="1:12" s="57" customFormat="1" ht="15.75" x14ac:dyDescent="0.25">
      <c r="F3" s="67" t="s">
        <v>201</v>
      </c>
      <c r="G3" s="1640" t="str">
        <f>RFP!G41</f>
        <v>Required</v>
      </c>
      <c r="H3" s="1640"/>
      <c r="I3" s="1640"/>
      <c r="J3" s="1640"/>
      <c r="K3" s="1640"/>
      <c r="L3" s="683"/>
    </row>
    <row r="4" spans="1:12" x14ac:dyDescent="0.2">
      <c r="B4" s="78"/>
    </row>
    <row r="5" spans="1:12" ht="18" x14ac:dyDescent="0.25">
      <c r="A5" s="1637" t="s">
        <v>630</v>
      </c>
      <c r="B5" s="1637"/>
      <c r="C5" s="1637"/>
      <c r="D5" s="1637"/>
      <c r="E5" s="1637"/>
      <c r="F5" s="1637"/>
      <c r="G5" s="1637"/>
      <c r="H5" s="1637"/>
      <c r="I5" s="1637"/>
      <c r="J5" s="1637"/>
      <c r="K5" s="1637"/>
      <c r="L5" s="4"/>
    </row>
    <row r="10" spans="1:12" x14ac:dyDescent="0.2">
      <c r="D10" s="61"/>
    </row>
    <row r="12" spans="1:12" x14ac:dyDescent="0.2">
      <c r="C12" s="6" t="s">
        <v>178</v>
      </c>
      <c r="D12" s="6" t="s">
        <v>179</v>
      </c>
      <c r="E12" s="6" t="s">
        <v>146</v>
      </c>
    </row>
    <row r="13" spans="1:12" ht="63.75" x14ac:dyDescent="0.2">
      <c r="B13" s="501" t="s">
        <v>629</v>
      </c>
      <c r="C13" s="801">
        <f>'SF Illustration - 2 Plan'!E42</f>
        <v>0</v>
      </c>
      <c r="D13" s="7">
        <f>'SF Illustration - 2 Plan'!D51</f>
        <v>0</v>
      </c>
      <c r="E13" s="7">
        <f>SUM(C13:D13)</f>
        <v>0</v>
      </c>
    </row>
    <row r="14" spans="1:12" ht="76.5" x14ac:dyDescent="0.2">
      <c r="B14" s="57" t="s">
        <v>147</v>
      </c>
      <c r="C14" s="802" t="e">
        <f>'SF Illustration - 2 Plan'!F42</f>
        <v>#VALUE!</v>
      </c>
      <c r="D14" s="7">
        <f>'SF Illustration - 2 Plan'!F49</f>
        <v>0</v>
      </c>
      <c r="E14" s="7" t="e">
        <f>SUM(C14:D14)</f>
        <v>#VALUE!</v>
      </c>
    </row>
    <row r="15" spans="1:12" ht="76.5" x14ac:dyDescent="0.2">
      <c r="B15" s="57" t="s">
        <v>148</v>
      </c>
      <c r="C15" s="803" t="e">
        <f>C14</f>
        <v>#VALUE!</v>
      </c>
      <c r="D15" s="7">
        <f>'SF Illustration - 2 Plan'!F51</f>
        <v>0</v>
      </c>
      <c r="E15" s="7" t="e">
        <f>SUM(C15:D15)</f>
        <v>#VALUE!</v>
      </c>
    </row>
    <row r="23" spans="1:8" ht="4.5" customHeight="1" x14ac:dyDescent="0.2"/>
    <row r="24" spans="1:8" s="2" customFormat="1" x14ac:dyDescent="0.2"/>
    <row r="26" spans="1:8" ht="15" customHeight="1" x14ac:dyDescent="0.2">
      <c r="A26" s="2"/>
      <c r="B26" s="159" t="s">
        <v>146</v>
      </c>
      <c r="C26" s="1636">
        <f>E13</f>
        <v>0</v>
      </c>
      <c r="D26" s="1636"/>
      <c r="E26" s="387" t="e">
        <f>E14</f>
        <v>#VALUE!</v>
      </c>
      <c r="F26" s="2"/>
      <c r="G26" s="2"/>
      <c r="H26" s="388" t="e">
        <f>E15</f>
        <v>#VALUE!</v>
      </c>
    </row>
    <row r="31" spans="1:8" ht="20.25" customHeight="1" x14ac:dyDescent="0.2">
      <c r="F31" s="386"/>
    </row>
    <row r="32" spans="1:8" ht="15" customHeight="1" x14ac:dyDescent="0.2">
      <c r="E32" s="386"/>
      <c r="F32" s="386"/>
    </row>
    <row r="33" spans="1:10" x14ac:dyDescent="0.2">
      <c r="E33" s="386"/>
      <c r="F33" s="386"/>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5">
    <mergeCell ref="G1:K1"/>
    <mergeCell ref="G2:K2"/>
    <mergeCell ref="G3:K3"/>
    <mergeCell ref="C26:D26"/>
    <mergeCell ref="A5:K5"/>
  </mergeCells>
  <printOptions horizontalCentered="1"/>
  <pageMargins left="0.45" right="0.45" top="0.5" bottom="0.2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1"/>
  <sheetViews>
    <sheetView zoomScaleNormal="100" zoomScaleSheetLayoutView="75" workbookViewId="0">
      <selection activeCell="N13" sqref="N13"/>
    </sheetView>
  </sheetViews>
  <sheetFormatPr defaultRowHeight="12.75" x14ac:dyDescent="0.2"/>
  <cols>
    <col min="2" max="2" width="6.7109375" customWidth="1"/>
    <col min="3" max="3" width="12.140625" customWidth="1"/>
    <col min="4" max="4" width="22.140625" customWidth="1"/>
    <col min="5" max="5" width="18.5703125" customWidth="1"/>
    <col min="6" max="6" width="11.85546875" customWidth="1"/>
    <col min="7" max="7" width="5.5703125" customWidth="1"/>
    <col min="8" max="8" width="12.7109375" customWidth="1"/>
    <col min="9" max="9" width="11.5703125" customWidth="1"/>
    <col min="13" max="13" width="12.28515625" bestFit="1" customWidth="1"/>
  </cols>
  <sheetData>
    <row r="1" spans="1:11" ht="23.25" x14ac:dyDescent="0.35">
      <c r="B1" s="679"/>
      <c r="C1" s="679"/>
      <c r="D1" s="679"/>
      <c r="E1" s="679"/>
      <c r="F1" s="114" t="s">
        <v>199</v>
      </c>
      <c r="G1" s="1638" t="str">
        <f>RFP!C10</f>
        <v>Required</v>
      </c>
      <c r="H1" s="1638"/>
      <c r="I1" s="1638"/>
      <c r="J1" s="1638"/>
      <c r="K1" s="1638"/>
    </row>
    <row r="2" spans="1:11" ht="15.75" x14ac:dyDescent="0.25">
      <c r="F2" s="67" t="s">
        <v>200</v>
      </c>
      <c r="G2" s="1639" t="str">
        <f>RFP!C238</f>
        <v>Required</v>
      </c>
      <c r="H2" s="1639"/>
      <c r="I2" s="1639"/>
      <c r="J2" s="1639"/>
      <c r="K2" s="1639"/>
    </row>
    <row r="3" spans="1:11" s="57" customFormat="1" ht="15.75" x14ac:dyDescent="0.25">
      <c r="F3" s="67" t="s">
        <v>201</v>
      </c>
      <c r="G3" s="1640" t="str">
        <f>RFP!G41</f>
        <v>Required</v>
      </c>
      <c r="H3" s="1640"/>
      <c r="I3" s="1640"/>
      <c r="J3" s="1640"/>
      <c r="K3" s="1640"/>
    </row>
    <row r="4" spans="1:11" x14ac:dyDescent="0.2">
      <c r="B4" s="78"/>
    </row>
    <row r="5" spans="1:11" ht="18" x14ac:dyDescent="0.25">
      <c r="A5" s="1637" t="s">
        <v>630</v>
      </c>
      <c r="B5" s="1637"/>
      <c r="C5" s="1637"/>
      <c r="D5" s="1637"/>
      <c r="E5" s="1637"/>
      <c r="F5" s="1637"/>
      <c r="G5" s="1637"/>
      <c r="H5" s="1637"/>
      <c r="I5" s="1637"/>
      <c r="J5" s="1637"/>
      <c r="K5" s="1637"/>
    </row>
    <row r="10" spans="1:11" x14ac:dyDescent="0.2">
      <c r="D10" s="61"/>
    </row>
    <row r="11" spans="1:11" x14ac:dyDescent="0.2">
      <c r="C11" s="6" t="s">
        <v>178</v>
      </c>
      <c r="D11" s="6" t="s">
        <v>179</v>
      </c>
      <c r="E11" s="6" t="s">
        <v>146</v>
      </c>
    </row>
    <row r="12" spans="1:11" ht="63.75" x14ac:dyDescent="0.2">
      <c r="B12" s="501" t="s">
        <v>629</v>
      </c>
      <c r="C12" s="62">
        <f>'SF Illustration - 3 Plan'!D42</f>
        <v>0</v>
      </c>
      <c r="D12" s="7">
        <f>'SF Illustration - 3 Plan'!D51:E51</f>
        <v>0</v>
      </c>
      <c r="E12" s="7">
        <f>SUM(C12:D12)</f>
        <v>0</v>
      </c>
    </row>
    <row r="13" spans="1:11" ht="76.5" x14ac:dyDescent="0.2">
      <c r="B13" s="57" t="s">
        <v>147</v>
      </c>
      <c r="C13" s="86" t="e">
        <f>'SF Illustration - 3 Plan'!F42</f>
        <v>#VALUE!</v>
      </c>
      <c r="D13" s="7">
        <f>'SF Illustration - 3 Plan'!F49</f>
        <v>0</v>
      </c>
      <c r="E13" s="7" t="e">
        <f>SUM(C13:D13)</f>
        <v>#VALUE!</v>
      </c>
    </row>
    <row r="14" spans="1:11" ht="76.5" x14ac:dyDescent="0.2">
      <c r="B14" s="57" t="s">
        <v>148</v>
      </c>
      <c r="C14" s="7" t="e">
        <f>C13</f>
        <v>#VALUE!</v>
      </c>
      <c r="D14" s="7">
        <f>'SF Illustration - 3 Plan'!F51</f>
        <v>0</v>
      </c>
      <c r="E14" s="7" t="e">
        <f>SUM(C14:D14)</f>
        <v>#VALUE!</v>
      </c>
    </row>
    <row r="22" spans="2:8" ht="6.75" customHeight="1" x14ac:dyDescent="0.2"/>
    <row r="23" spans="2:8" ht="1.5" customHeight="1" x14ac:dyDescent="0.2"/>
    <row r="26" spans="2:8" s="2" customFormat="1" ht="15" customHeight="1" x14ac:dyDescent="0.2">
      <c r="B26" s="159" t="s">
        <v>146</v>
      </c>
      <c r="C26" s="1636">
        <f>E12</f>
        <v>0</v>
      </c>
      <c r="D26" s="1636"/>
      <c r="E26" s="387" t="e">
        <f>E13</f>
        <v>#VALUE!</v>
      </c>
      <c r="H26" s="388" t="e">
        <f>'SF Illustration - 3 Plan'!F56</f>
        <v>#VALUE!</v>
      </c>
    </row>
    <row r="31" spans="2:8" ht="20.25" customHeight="1" x14ac:dyDescent="0.2">
      <c r="F31" s="386"/>
    </row>
    <row r="32" spans="2:8" ht="15" customHeight="1" x14ac:dyDescent="0.2">
      <c r="E32" s="386"/>
      <c r="F32" s="386"/>
    </row>
    <row r="33" spans="1:10" x14ac:dyDescent="0.2">
      <c r="E33" s="386"/>
      <c r="F33" s="386"/>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5">
    <mergeCell ref="G1:K1"/>
    <mergeCell ref="G2:K2"/>
    <mergeCell ref="G3:K3"/>
    <mergeCell ref="C26:D26"/>
    <mergeCell ref="A5:K5"/>
  </mergeCells>
  <printOptions horizontalCentered="1"/>
  <pageMargins left="0.45" right="0.45" top="0.5" bottom="0.2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1"/>
  <sheetViews>
    <sheetView zoomScaleNormal="100" zoomScaleSheetLayoutView="75" workbookViewId="0">
      <selection activeCell="O12" sqref="O12"/>
    </sheetView>
  </sheetViews>
  <sheetFormatPr defaultRowHeight="12.75" x14ac:dyDescent="0.2"/>
  <cols>
    <col min="2" max="2" width="6.7109375" customWidth="1"/>
    <col min="3" max="3" width="13" customWidth="1"/>
    <col min="4" max="4" width="20.7109375" customWidth="1"/>
    <col min="5" max="5" width="18.5703125" customWidth="1"/>
    <col min="6" max="6" width="11.85546875" customWidth="1"/>
    <col min="7" max="7" width="4.5703125" customWidth="1"/>
    <col min="8" max="8" width="12.7109375" customWidth="1"/>
    <col min="9" max="9" width="11.42578125" customWidth="1"/>
    <col min="13" max="13" width="12.28515625" bestFit="1" customWidth="1"/>
  </cols>
  <sheetData>
    <row r="1" spans="1:11" ht="23.25" x14ac:dyDescent="0.35">
      <c r="B1" s="679"/>
      <c r="C1" s="679"/>
      <c r="D1" s="679"/>
      <c r="E1" s="114" t="s">
        <v>199</v>
      </c>
      <c r="F1" s="1641" t="str">
        <f>RFP!C10</f>
        <v>Required</v>
      </c>
      <c r="G1" s="1641"/>
      <c r="H1" s="1641"/>
      <c r="I1" s="1641"/>
      <c r="J1" s="1641"/>
      <c r="K1" s="1641"/>
    </row>
    <row r="2" spans="1:11" ht="15.75" x14ac:dyDescent="0.25">
      <c r="E2" s="67" t="s">
        <v>200</v>
      </c>
      <c r="F2" s="680" t="str">
        <f>RFP!C238</f>
        <v>Required</v>
      </c>
      <c r="I2" s="680"/>
      <c r="J2" s="680"/>
      <c r="K2" s="680"/>
    </row>
    <row r="3" spans="1:11" s="57" customFormat="1" ht="15.75" x14ac:dyDescent="0.25">
      <c r="E3" s="67" t="s">
        <v>201</v>
      </c>
      <c r="F3" s="1153" t="str">
        <f>RFP!G41</f>
        <v>Required</v>
      </c>
      <c r="I3" s="1167"/>
      <c r="J3" s="1167"/>
      <c r="K3" s="1167"/>
    </row>
    <row r="4" spans="1:11" x14ac:dyDescent="0.2">
      <c r="B4" s="78"/>
    </row>
    <row r="5" spans="1:11" ht="18" x14ac:dyDescent="0.25">
      <c r="A5" s="1637" t="s">
        <v>630</v>
      </c>
      <c r="B5" s="1637"/>
      <c r="C5" s="1637"/>
      <c r="D5" s="1637"/>
      <c r="E5" s="1637"/>
      <c r="F5" s="1637"/>
      <c r="G5" s="1637"/>
      <c r="H5" s="1637"/>
      <c r="I5" s="1637"/>
      <c r="J5" s="1637"/>
      <c r="K5" s="1637"/>
    </row>
    <row r="10" spans="1:11" x14ac:dyDescent="0.2">
      <c r="D10" s="61"/>
    </row>
    <row r="11" spans="1:11" x14ac:dyDescent="0.2">
      <c r="C11" s="6" t="s">
        <v>178</v>
      </c>
      <c r="D11" s="6" t="s">
        <v>179</v>
      </c>
      <c r="E11" s="6" t="s">
        <v>146</v>
      </c>
    </row>
    <row r="12" spans="1:11" ht="63.75" x14ac:dyDescent="0.2">
      <c r="B12" s="501" t="s">
        <v>629</v>
      </c>
      <c r="C12" s="801">
        <f>'SF Illustration - 4 Plans'!D42</f>
        <v>0</v>
      </c>
      <c r="D12" s="7">
        <f>'SF Illustration - 4 Plans'!D51</f>
        <v>0</v>
      </c>
      <c r="E12" s="7">
        <f>SUM(C12:D12)</f>
        <v>0</v>
      </c>
    </row>
    <row r="13" spans="1:11" ht="76.5" x14ac:dyDescent="0.2">
      <c r="B13" s="57" t="s">
        <v>147</v>
      </c>
      <c r="C13" s="802" t="e">
        <f>'SF Illustration - 4 Plans'!F42</f>
        <v>#VALUE!</v>
      </c>
      <c r="D13" s="7">
        <f>'SF Illustration - 4 Plans'!F49</f>
        <v>0</v>
      </c>
      <c r="E13" s="7" t="e">
        <f>SUM(C13:D13)</f>
        <v>#VALUE!</v>
      </c>
    </row>
    <row r="14" spans="1:11" ht="76.5" x14ac:dyDescent="0.2">
      <c r="B14" s="57" t="s">
        <v>148</v>
      </c>
      <c r="C14" s="803" t="e">
        <f>C13</f>
        <v>#VALUE!</v>
      </c>
      <c r="D14" s="7">
        <f>'SF Illustration - 4 Plans'!F51</f>
        <v>0</v>
      </c>
      <c r="E14" s="7" t="e">
        <f>SUM(C14:D14)</f>
        <v>#VALUE!</v>
      </c>
    </row>
    <row r="22" spans="2:8" ht="6.75" customHeight="1" x14ac:dyDescent="0.2"/>
    <row r="23" spans="2:8" ht="1.5" customHeight="1" x14ac:dyDescent="0.2"/>
    <row r="26" spans="2:8" s="2" customFormat="1" ht="15" customHeight="1" x14ac:dyDescent="0.2">
      <c r="B26" s="159" t="s">
        <v>146</v>
      </c>
      <c r="C26" s="1636">
        <f>E12</f>
        <v>0</v>
      </c>
      <c r="D26" s="1636"/>
      <c r="E26" s="387" t="e">
        <f>E13</f>
        <v>#VALUE!</v>
      </c>
      <c r="H26" s="388" t="e">
        <f>E14</f>
        <v>#VALUE!</v>
      </c>
    </row>
    <row r="31" spans="2:8" ht="20.25" customHeight="1" x14ac:dyDescent="0.2">
      <c r="F31" s="386"/>
    </row>
    <row r="32" spans="2:8" ht="15" customHeight="1" x14ac:dyDescent="0.2">
      <c r="E32" s="386"/>
      <c r="F32" s="386"/>
    </row>
    <row r="33" spans="1:10" x14ac:dyDescent="0.2">
      <c r="E33" s="386"/>
      <c r="F33" s="386"/>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3">
    <mergeCell ref="F1:K1"/>
    <mergeCell ref="C26:D26"/>
    <mergeCell ref="A5:K5"/>
  </mergeCells>
  <printOptions horizontalCentered="1"/>
  <pageMargins left="0.45" right="0.45" top="0.5" bottom="0.2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F30" sqref="F30"/>
    </sheetView>
  </sheetViews>
  <sheetFormatPr defaultRowHeight="14.25" x14ac:dyDescent="0.2"/>
  <cols>
    <col min="1" max="4" width="9.140625" style="968"/>
    <col min="5" max="5" width="12.85546875" style="968" customWidth="1"/>
    <col min="6" max="8" width="13.7109375" style="968" customWidth="1"/>
    <col min="9" max="9" width="9.140625" style="968"/>
    <col min="10" max="10" width="14.28515625" style="968" bestFit="1" customWidth="1"/>
    <col min="11" max="16384" width="9.140625" style="968"/>
  </cols>
  <sheetData>
    <row r="1" spans="1:8" ht="18" x14ac:dyDescent="0.25">
      <c r="A1" s="1642" t="s">
        <v>542</v>
      </c>
      <c r="B1" s="1642"/>
      <c r="C1" s="1642"/>
      <c r="D1" s="1642"/>
      <c r="E1" s="1642"/>
      <c r="F1" s="1642"/>
      <c r="G1" s="1642"/>
      <c r="H1" s="1642"/>
    </row>
    <row r="3" spans="1:8" x14ac:dyDescent="0.2">
      <c r="A3" s="969" t="s">
        <v>543</v>
      </c>
      <c r="B3" s="970"/>
      <c r="C3" s="970"/>
      <c r="D3" s="970"/>
      <c r="E3" s="970"/>
      <c r="F3" s="971"/>
    </row>
    <row r="4" spans="1:8" x14ac:dyDescent="0.2">
      <c r="A4" s="972" t="s">
        <v>544</v>
      </c>
      <c r="B4" s="973"/>
      <c r="C4" s="973"/>
      <c r="D4" s="973"/>
      <c r="E4" s="973"/>
      <c r="F4" s="974">
        <f>Underwriting!F35</f>
        <v>0</v>
      </c>
    </row>
    <row r="5" spans="1:8" x14ac:dyDescent="0.2">
      <c r="A5" s="975" t="s">
        <v>545</v>
      </c>
      <c r="B5" s="976"/>
      <c r="C5" s="976"/>
      <c r="D5" s="976"/>
      <c r="E5" s="976"/>
      <c r="F5" s="977">
        <f>Underwriting!F36</f>
        <v>0</v>
      </c>
    </row>
    <row r="6" spans="1:8" x14ac:dyDescent="0.2">
      <c r="A6" s="972" t="s">
        <v>546</v>
      </c>
      <c r="B6" s="973"/>
      <c r="C6" s="973"/>
      <c r="D6" s="1001" t="e">
        <f>F6/F5</f>
        <v>#DIV/0!</v>
      </c>
      <c r="E6" s="973"/>
      <c r="F6" s="978">
        <v>15</v>
      </c>
    </row>
    <row r="7" spans="1:8" x14ac:dyDescent="0.2">
      <c r="A7" s="972" t="s">
        <v>547</v>
      </c>
      <c r="B7" s="973"/>
      <c r="C7" s="973"/>
      <c r="D7" s="979"/>
      <c r="E7" s="973"/>
      <c r="F7" s="980">
        <f>F8/F6</f>
        <v>74643.399999999994</v>
      </c>
    </row>
    <row r="8" spans="1:8" x14ac:dyDescent="0.2">
      <c r="A8" s="981" t="s">
        <v>548</v>
      </c>
      <c r="B8" s="982"/>
      <c r="C8" s="982"/>
      <c r="D8" s="983"/>
      <c r="E8" s="982"/>
      <c r="F8" s="1002">
        <v>1119651</v>
      </c>
    </row>
    <row r="9" spans="1:8" x14ac:dyDescent="0.2">
      <c r="A9" s="972" t="s">
        <v>549</v>
      </c>
      <c r="B9" s="973"/>
      <c r="C9" s="973"/>
      <c r="D9" s="1001" t="e">
        <f>F9/F5</f>
        <v>#DIV/0!</v>
      </c>
      <c r="E9" s="973"/>
      <c r="F9" s="978">
        <v>36</v>
      </c>
    </row>
    <row r="10" spans="1:8" x14ac:dyDescent="0.2">
      <c r="A10" s="972" t="s">
        <v>550</v>
      </c>
      <c r="B10" s="973"/>
      <c r="C10" s="973"/>
      <c r="D10" s="973"/>
      <c r="E10" s="973"/>
      <c r="F10" s="980">
        <f>F11/F9</f>
        <v>12735.361111111111</v>
      </c>
    </row>
    <row r="11" spans="1:8" x14ac:dyDescent="0.2">
      <c r="A11" s="984" t="s">
        <v>551</v>
      </c>
      <c r="B11" s="985"/>
      <c r="C11" s="985"/>
      <c r="D11" s="985"/>
      <c r="E11" s="985"/>
      <c r="F11" s="1003">
        <v>458473</v>
      </c>
    </row>
    <row r="13" spans="1:8" x14ac:dyDescent="0.2">
      <c r="A13" s="969" t="s">
        <v>552</v>
      </c>
      <c r="B13" s="970"/>
      <c r="C13" s="970"/>
      <c r="D13" s="970"/>
      <c r="E13" s="970"/>
      <c r="F13" s="971"/>
    </row>
    <row r="14" spans="1:8" x14ac:dyDescent="0.2">
      <c r="A14" s="972" t="s">
        <v>553</v>
      </c>
      <c r="B14" s="973"/>
      <c r="C14" s="973"/>
      <c r="D14" s="973"/>
      <c r="E14" s="1001">
        <v>0.97399999999999998</v>
      </c>
      <c r="F14" s="978">
        <f>F6*E14</f>
        <v>14.61</v>
      </c>
    </row>
    <row r="15" spans="1:8" x14ac:dyDescent="0.2">
      <c r="A15" s="975" t="s">
        <v>554</v>
      </c>
      <c r="B15" s="976"/>
      <c r="C15" s="976"/>
      <c r="D15" s="976"/>
      <c r="E15" s="1004">
        <v>0.55400000000000005</v>
      </c>
      <c r="F15" s="986">
        <f>F9*E15</f>
        <v>19.944000000000003</v>
      </c>
    </row>
    <row r="17" spans="1:10" x14ac:dyDescent="0.2">
      <c r="A17" s="969" t="s">
        <v>555</v>
      </c>
      <c r="B17" s="970"/>
      <c r="C17" s="970"/>
      <c r="D17" s="970"/>
      <c r="E17" s="970"/>
      <c r="F17" s="971"/>
    </row>
    <row r="18" spans="1:10" x14ac:dyDescent="0.2">
      <c r="A18" s="972" t="s">
        <v>556</v>
      </c>
      <c r="B18" s="973"/>
      <c r="C18" s="973"/>
      <c r="D18" s="973"/>
      <c r="E18" s="973"/>
      <c r="F18" s="1005">
        <v>7.5</v>
      </c>
    </row>
    <row r="19" spans="1:10" x14ac:dyDescent="0.2">
      <c r="A19" s="972" t="s">
        <v>557</v>
      </c>
      <c r="B19" s="973"/>
      <c r="C19" s="973"/>
      <c r="D19" s="973"/>
      <c r="E19" s="973"/>
      <c r="F19" s="987">
        <f>F4*F18*12</f>
        <v>0</v>
      </c>
    </row>
    <row r="20" spans="1:10" x14ac:dyDescent="0.2">
      <c r="A20" s="972" t="s">
        <v>558</v>
      </c>
      <c r="B20" s="973"/>
      <c r="C20" s="973"/>
      <c r="D20" s="973"/>
      <c r="E20" s="973"/>
      <c r="F20" s="1005">
        <f>F4*70*0.8</f>
        <v>0</v>
      </c>
    </row>
    <row r="21" spans="1:10" x14ac:dyDescent="0.2">
      <c r="A21" s="984" t="s">
        <v>557</v>
      </c>
      <c r="B21" s="985"/>
      <c r="C21" s="985"/>
      <c r="D21" s="985"/>
      <c r="E21" s="985"/>
      <c r="F21" s="988">
        <f>SUM(F19:F20)</f>
        <v>0</v>
      </c>
    </row>
    <row r="23" spans="1:10" x14ac:dyDescent="0.2">
      <c r="A23" s="969" t="s">
        <v>559</v>
      </c>
      <c r="B23" s="970"/>
      <c r="C23" s="970"/>
      <c r="D23" s="970"/>
      <c r="E23" s="970"/>
      <c r="F23" s="997">
        <v>0.42</v>
      </c>
      <c r="G23" s="997">
        <v>0.62</v>
      </c>
      <c r="H23" s="998">
        <v>0.82</v>
      </c>
    </row>
    <row r="24" spans="1:10" x14ac:dyDescent="0.2">
      <c r="A24" s="972" t="s">
        <v>560</v>
      </c>
      <c r="B24" s="973"/>
      <c r="C24" s="973"/>
      <c r="D24" s="973"/>
      <c r="E24" s="973"/>
      <c r="F24" s="989">
        <f>F14*F23</f>
        <v>6.1361999999999997</v>
      </c>
      <c r="G24" s="989">
        <f>F14*G23</f>
        <v>9.0581999999999994</v>
      </c>
      <c r="H24" s="990">
        <f>F14*H23</f>
        <v>11.980199999999998</v>
      </c>
    </row>
    <row r="25" spans="1:10" x14ac:dyDescent="0.2">
      <c r="A25" s="972" t="s">
        <v>561</v>
      </c>
      <c r="B25" s="973"/>
      <c r="C25" s="973"/>
      <c r="D25" s="973"/>
      <c r="E25" s="973"/>
      <c r="F25" s="1006">
        <f>F7*F24</f>
        <v>458026.83107999992</v>
      </c>
      <c r="G25" s="1006">
        <f>F7*G24</f>
        <v>676134.84587999992</v>
      </c>
      <c r="H25" s="1007">
        <f>F7*H24</f>
        <v>894242.86067999981</v>
      </c>
    </row>
    <row r="26" spans="1:10" x14ac:dyDescent="0.2">
      <c r="A26" s="975" t="s">
        <v>562</v>
      </c>
      <c r="B26" s="976"/>
      <c r="C26" s="976"/>
      <c r="D26" s="976"/>
      <c r="E26" s="1008">
        <v>0.3</v>
      </c>
      <c r="F26" s="1009">
        <f>F25*E26</f>
        <v>137408.04932399996</v>
      </c>
      <c r="G26" s="1009">
        <f>G25*E26</f>
        <v>202840.45376399998</v>
      </c>
      <c r="H26" s="1010">
        <f>H25*E26</f>
        <v>268272.85820399993</v>
      </c>
    </row>
    <row r="27" spans="1:10" x14ac:dyDescent="0.2">
      <c r="A27" s="991" t="s">
        <v>563</v>
      </c>
      <c r="B27" s="973"/>
      <c r="C27" s="973"/>
      <c r="D27" s="973"/>
      <c r="E27" s="973"/>
      <c r="F27" s="989">
        <f>F15*F23</f>
        <v>8.3764800000000008</v>
      </c>
      <c r="G27" s="989">
        <f>F15*G23</f>
        <v>12.365280000000002</v>
      </c>
      <c r="H27" s="990">
        <f>F15*H23</f>
        <v>16.35408</v>
      </c>
    </row>
    <row r="28" spans="1:10" x14ac:dyDescent="0.2">
      <c r="A28" s="999" t="s">
        <v>564</v>
      </c>
      <c r="B28" s="973"/>
      <c r="C28" s="973"/>
      <c r="D28" s="973"/>
      <c r="E28" s="973"/>
      <c r="F28" s="1006">
        <f>F10*F27</f>
        <v>106677.49764000002</v>
      </c>
      <c r="G28" s="1006">
        <f>F10*G27</f>
        <v>157476.30604000002</v>
      </c>
      <c r="H28" s="1007">
        <f>F10*H27</f>
        <v>208275.11444</v>
      </c>
    </row>
    <row r="29" spans="1:10" x14ac:dyDescent="0.2">
      <c r="A29" s="1000" t="s">
        <v>565</v>
      </c>
      <c r="B29" s="976"/>
      <c r="C29" s="976"/>
      <c r="D29" s="976"/>
      <c r="E29" s="1008">
        <v>7.0000000000000007E-2</v>
      </c>
      <c r="F29" s="1009">
        <f>F28*E29</f>
        <v>7467.4248348000019</v>
      </c>
      <c r="G29" s="1009">
        <f>G28*E29</f>
        <v>11023.341422800002</v>
      </c>
      <c r="H29" s="1010">
        <f>H28*E29</f>
        <v>14579.258010800002</v>
      </c>
    </row>
    <row r="30" spans="1:10" x14ac:dyDescent="0.2">
      <c r="A30" s="984" t="s">
        <v>566</v>
      </c>
      <c r="B30" s="985"/>
      <c r="C30" s="985"/>
      <c r="D30" s="985"/>
      <c r="E30" s="985"/>
      <c r="F30" s="992">
        <f>F29+F26</f>
        <v>144875.47415879997</v>
      </c>
      <c r="G30" s="992">
        <f>G29+G26</f>
        <v>213863.79518679998</v>
      </c>
      <c r="H30" s="993">
        <f>H29+H26</f>
        <v>282852.11621479993</v>
      </c>
      <c r="J30" s="994"/>
    </row>
    <row r="32" spans="1:10" x14ac:dyDescent="0.2">
      <c r="A32" s="995" t="s">
        <v>576</v>
      </c>
      <c r="B32" s="996"/>
      <c r="C32" s="996"/>
      <c r="D32" s="996"/>
      <c r="E32" s="996"/>
      <c r="F32" s="1053" t="e">
        <f>F30/$F$19</f>
        <v>#DIV/0!</v>
      </c>
      <c r="G32" s="1053" t="e">
        <f>G30/F19</f>
        <v>#DIV/0!</v>
      </c>
      <c r="H32" s="1054" t="e">
        <f>H30/F19</f>
        <v>#DIV/0!</v>
      </c>
    </row>
  </sheetData>
  <sheetProtection password="C683" sheet="1" objects="1" scenarios="1"/>
  <mergeCells count="1">
    <mergeCell ref="A1:H1"/>
  </mergeCells>
  <pageMargins left="0.5" right="0.5"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zoomScaleSheetLayoutView="75" workbookViewId="0">
      <selection activeCell="M12" sqref="M12"/>
    </sheetView>
  </sheetViews>
  <sheetFormatPr defaultRowHeight="12.75" x14ac:dyDescent="0.2"/>
  <cols>
    <col min="2" max="2" width="6.7109375" customWidth="1"/>
    <col min="3" max="3" width="10.42578125" customWidth="1"/>
    <col min="4" max="4" width="22.5703125" customWidth="1"/>
    <col min="5" max="5" width="18.5703125" customWidth="1"/>
    <col min="6" max="6" width="11.85546875" customWidth="1"/>
    <col min="7" max="7" width="5.5703125" customWidth="1"/>
    <col min="8" max="8" width="12.7109375" customWidth="1"/>
    <col min="9" max="9" width="11.42578125" customWidth="1"/>
    <col min="13" max="13" width="12.28515625" bestFit="1" customWidth="1"/>
  </cols>
  <sheetData>
    <row r="1" spans="1:12" ht="18.75" customHeight="1" x14ac:dyDescent="0.35">
      <c r="B1" s="679"/>
      <c r="C1" s="679"/>
      <c r="D1" s="679"/>
      <c r="E1" s="1012"/>
      <c r="F1" s="1012"/>
      <c r="G1" s="1013" t="s">
        <v>199</v>
      </c>
      <c r="H1" s="1644" t="str">
        <f>RFP!C10</f>
        <v>Required</v>
      </c>
      <c r="I1" s="1644"/>
      <c r="J1" s="1644"/>
      <c r="K1" s="1644"/>
      <c r="L1" s="679"/>
    </row>
    <row r="2" spans="1:12" ht="15.75" x14ac:dyDescent="0.25">
      <c r="G2" s="67" t="s">
        <v>200</v>
      </c>
      <c r="H2" s="1639" t="str">
        <f>RFP!C238</f>
        <v>Required</v>
      </c>
      <c r="I2" s="1639"/>
      <c r="J2" s="1639"/>
      <c r="K2" s="1639"/>
      <c r="L2" s="680"/>
    </row>
    <row r="3" spans="1:12" s="57" customFormat="1" ht="15.75" x14ac:dyDescent="0.25">
      <c r="G3" s="67" t="s">
        <v>201</v>
      </c>
      <c r="H3" s="1640" t="str">
        <f>RFP!G41</f>
        <v>Required</v>
      </c>
      <c r="I3" s="1640"/>
      <c r="J3" s="1640"/>
      <c r="K3" s="1640"/>
      <c r="L3" s="681"/>
    </row>
    <row r="4" spans="1:12" ht="9.75" customHeight="1" x14ac:dyDescent="0.2">
      <c r="B4" s="78"/>
    </row>
    <row r="5" spans="1:12" ht="15" customHeight="1" x14ac:dyDescent="0.25">
      <c r="A5" s="1645" t="s">
        <v>570</v>
      </c>
      <c r="B5" s="1645"/>
      <c r="C5" s="1645"/>
      <c r="D5" s="1645"/>
      <c r="E5" s="1645"/>
      <c r="F5" s="1645"/>
      <c r="G5" s="1645"/>
      <c r="H5" s="1645"/>
      <c r="I5" s="1645"/>
      <c r="J5" s="1645"/>
      <c r="K5" s="1645"/>
      <c r="L5" s="4"/>
    </row>
    <row r="10" spans="1:12" x14ac:dyDescent="0.2">
      <c r="D10" s="61"/>
    </row>
    <row r="13" spans="1:12" x14ac:dyDescent="0.2">
      <c r="C13" s="6" t="s">
        <v>178</v>
      </c>
      <c r="D13" s="6" t="s">
        <v>179</v>
      </c>
      <c r="E13" s="6" t="s">
        <v>146</v>
      </c>
    </row>
    <row r="14" spans="1:12" ht="78.75" x14ac:dyDescent="0.2">
      <c r="B14" s="1011" t="s">
        <v>569</v>
      </c>
      <c r="C14" s="801">
        <f>'SF Illustration - 1 Plan'!D42</f>
        <v>0</v>
      </c>
      <c r="D14" s="58">
        <f>'SF Illustration - 1 Plan'!D49</f>
        <v>0</v>
      </c>
      <c r="E14" s="7">
        <f>SUM(C14:D14)</f>
        <v>0</v>
      </c>
    </row>
    <row r="15" spans="1:12" ht="90" x14ac:dyDescent="0.2">
      <c r="B15" s="1011" t="s">
        <v>567</v>
      </c>
      <c r="C15" s="802" t="e">
        <f>'SF Illustration - 1 Plan'!F42</f>
        <v>#VALUE!</v>
      </c>
      <c r="D15" s="7">
        <f>'SF Illustration - 1 Plan'!F49-'Health Coaching ROI'!F30+'Health Coaching ROI'!F20</f>
        <v>-144875.47415879997</v>
      </c>
      <c r="E15" s="7" t="e">
        <f>SUM(C15:D15)</f>
        <v>#VALUE!</v>
      </c>
    </row>
    <row r="16" spans="1:12" ht="90" x14ac:dyDescent="0.2">
      <c r="B16" s="1011" t="s">
        <v>568</v>
      </c>
      <c r="C16" s="803" t="e">
        <f>C15</f>
        <v>#VALUE!</v>
      </c>
      <c r="D16" s="7">
        <f>'SF Illustration - 1 Plan'!F49-'Health Coaching ROI'!H30+'Health Coaching ROI'!F20</f>
        <v>-282852.11621479993</v>
      </c>
      <c r="E16" s="7" t="e">
        <f>SUM(C16:D16)</f>
        <v>#VALUE!</v>
      </c>
    </row>
    <row r="24" spans="1:8" s="2" customFormat="1" x14ac:dyDescent="0.2"/>
    <row r="26" spans="1:8" ht="15" customHeight="1" x14ac:dyDescent="0.2">
      <c r="A26" s="1051" t="s">
        <v>146</v>
      </c>
      <c r="C26" s="1636">
        <f>E14</f>
        <v>0</v>
      </c>
      <c r="D26" s="1636"/>
      <c r="E26" s="960" t="e">
        <f>E15</f>
        <v>#VALUE!</v>
      </c>
      <c r="F26" s="2"/>
      <c r="G26" s="2"/>
      <c r="H26" s="388" t="e">
        <f>E16</f>
        <v>#VALUE!</v>
      </c>
    </row>
    <row r="27" spans="1:8" x14ac:dyDescent="0.2">
      <c r="A27" s="1643" t="s">
        <v>575</v>
      </c>
      <c r="B27" s="1643"/>
    </row>
    <row r="28" spans="1:8" ht="12.75" customHeight="1" x14ac:dyDescent="0.2">
      <c r="A28" s="1643"/>
      <c r="B28" s="1643"/>
      <c r="C28" s="1052"/>
      <c r="E28" s="388">
        <f>D14-D15</f>
        <v>144875.47415879997</v>
      </c>
      <c r="F28" s="2"/>
      <c r="G28" s="2"/>
      <c r="H28" s="388">
        <f>D14-D16</f>
        <v>282852.11621479993</v>
      </c>
    </row>
    <row r="31" spans="1:8" ht="20.25" customHeight="1" x14ac:dyDescent="0.2">
      <c r="F31" s="386"/>
    </row>
    <row r="32" spans="1:8" ht="15" customHeight="1" x14ac:dyDescent="0.2">
      <c r="E32" s="386"/>
      <c r="F32" s="386"/>
    </row>
    <row r="33" spans="1:10" x14ac:dyDescent="0.2">
      <c r="E33" s="386"/>
      <c r="F33" s="386"/>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6">
    <mergeCell ref="A27:B28"/>
    <mergeCell ref="H1:K1"/>
    <mergeCell ref="H2:K2"/>
    <mergeCell ref="H3:K3"/>
    <mergeCell ref="A5:K5"/>
    <mergeCell ref="C26:D26"/>
  </mergeCells>
  <printOptions horizontalCentered="1"/>
  <pageMargins left="0.45" right="0.45" top="0.5" bottom="0.25" header="0.3" footer="0.3"/>
  <pageSetup scale="9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88"/>
  <sheetViews>
    <sheetView zoomScaleNormal="100" zoomScaleSheetLayoutView="100" workbookViewId="0">
      <selection activeCell="B52" sqref="B52:E52"/>
    </sheetView>
  </sheetViews>
  <sheetFormatPr defaultColWidth="3" defaultRowHeight="11.25" x14ac:dyDescent="0.2"/>
  <cols>
    <col min="1" max="1" width="31.5703125" style="240" customWidth="1"/>
    <col min="2" max="2" width="3.28515625" style="240" customWidth="1"/>
    <col min="3" max="3" width="30" style="240" customWidth="1"/>
    <col min="4" max="4" width="3.28515625" style="240" customWidth="1"/>
    <col min="5" max="5" width="30" style="240" customWidth="1"/>
    <col min="6" max="6" width="3.28515625" style="240" customWidth="1"/>
    <col min="7" max="7" width="30" style="240" customWidth="1"/>
    <col min="8" max="8" width="3.28515625" style="240" hidden="1" customWidth="1"/>
    <col min="9" max="9" width="19.7109375" style="240" hidden="1" customWidth="1"/>
    <col min="10" max="31" width="9.140625" style="241" customWidth="1"/>
    <col min="32" max="248" width="9.140625" style="240" customWidth="1"/>
    <col min="249" max="249" width="32.85546875" style="240" customWidth="1"/>
    <col min="250" max="250" width="3" style="240" customWidth="1"/>
    <col min="251" max="251" width="13.7109375" style="240" customWidth="1"/>
    <col min="252" max="252" width="3" style="240" customWidth="1"/>
    <col min="253" max="253" width="13.7109375" style="240" customWidth="1"/>
    <col min="254" max="254" width="3" style="240" customWidth="1"/>
    <col min="255" max="255" width="13.7109375" style="240" customWidth="1"/>
    <col min="256" max="16384" width="3" style="240"/>
  </cols>
  <sheetData>
    <row r="1" spans="1:31" ht="19.5" x14ac:dyDescent="0.3">
      <c r="D1" s="236" t="s">
        <v>199</v>
      </c>
      <c r="E1" s="1656" t="str">
        <f>RFP!C10</f>
        <v>Required</v>
      </c>
      <c r="F1" s="1656"/>
      <c r="G1" s="1656"/>
      <c r="H1" s="910"/>
      <c r="I1" s="910"/>
    </row>
    <row r="2" spans="1:31" ht="15.75" x14ac:dyDescent="0.25">
      <c r="D2" s="234" t="s">
        <v>200</v>
      </c>
      <c r="E2" s="1657" t="str">
        <f>RFP!C238</f>
        <v>Required</v>
      </c>
      <c r="F2" s="1657"/>
      <c r="G2" s="1657"/>
      <c r="H2" s="911"/>
      <c r="I2" s="911"/>
    </row>
    <row r="3" spans="1:31" ht="15.75" x14ac:dyDescent="0.25">
      <c r="D3" s="234" t="s">
        <v>201</v>
      </c>
      <c r="E3" s="1658" t="str">
        <f>RFP!G41</f>
        <v>Required</v>
      </c>
      <c r="F3" s="1658"/>
      <c r="G3" s="1658"/>
      <c r="H3" s="912"/>
      <c r="I3" s="912"/>
    </row>
    <row r="4" spans="1:31" ht="12.75" customHeight="1" x14ac:dyDescent="0.2"/>
    <row r="5" spans="1:31" ht="18" customHeight="1" x14ac:dyDescent="0.25">
      <c r="A5" s="1663" t="s">
        <v>478</v>
      </c>
      <c r="B5" s="1663"/>
      <c r="C5" s="1663"/>
      <c r="D5" s="1663"/>
      <c r="E5" s="1663"/>
      <c r="F5" s="1663"/>
      <c r="G5" s="1663"/>
      <c r="H5" s="1663"/>
      <c r="I5" s="1663"/>
    </row>
    <row r="6" spans="1:31" ht="15.75" customHeight="1" x14ac:dyDescent="0.2"/>
    <row r="7" spans="1:31" s="420" customFormat="1" ht="13.5" thickBot="1" x14ac:dyDescent="0.25">
      <c r="B7" s="1659" t="s">
        <v>0</v>
      </c>
      <c r="C7" s="1659"/>
      <c r="D7" s="1659" t="s">
        <v>1</v>
      </c>
      <c r="E7" s="1659"/>
      <c r="F7" s="1659" t="s">
        <v>351</v>
      </c>
      <c r="G7" s="1659"/>
      <c r="H7" s="1659" t="s">
        <v>351</v>
      </c>
      <c r="I7" s="1659"/>
      <c r="J7" s="421"/>
      <c r="K7" s="421"/>
      <c r="L7" s="421"/>
      <c r="M7" s="421"/>
      <c r="N7" s="421"/>
      <c r="O7" s="421"/>
      <c r="P7" s="421"/>
      <c r="Q7" s="421"/>
      <c r="R7" s="421"/>
      <c r="S7" s="421"/>
      <c r="T7" s="421"/>
      <c r="U7" s="421"/>
      <c r="V7" s="421"/>
      <c r="W7" s="421"/>
      <c r="X7" s="421"/>
      <c r="Y7" s="421"/>
      <c r="Z7" s="421"/>
      <c r="AA7" s="421"/>
      <c r="AB7" s="421"/>
      <c r="AC7" s="421"/>
      <c r="AD7" s="421"/>
      <c r="AE7" s="421"/>
    </row>
    <row r="8" spans="1:31" s="244" customFormat="1" ht="21.75" customHeight="1" thickBot="1" x14ac:dyDescent="0.25">
      <c r="A8" s="276" t="s">
        <v>332</v>
      </c>
      <c r="B8" s="1660" t="str">
        <f>RFP!C41</f>
        <v>Required</v>
      </c>
      <c r="C8" s="1661"/>
      <c r="D8" s="1661"/>
      <c r="E8" s="1662"/>
      <c r="F8" s="1670" t="s">
        <v>47</v>
      </c>
      <c r="G8" s="1671"/>
      <c r="H8" s="1713" t="s">
        <v>47</v>
      </c>
      <c r="I8" s="1714"/>
      <c r="J8" s="241"/>
      <c r="K8" s="241"/>
      <c r="L8" s="241"/>
      <c r="M8" s="241"/>
      <c r="N8" s="241"/>
      <c r="O8" s="241"/>
      <c r="P8" s="241"/>
      <c r="Q8" s="241"/>
      <c r="R8" s="241"/>
      <c r="S8" s="241"/>
      <c r="T8" s="241"/>
      <c r="U8" s="241"/>
      <c r="V8" s="241"/>
      <c r="W8" s="241"/>
      <c r="X8" s="241"/>
      <c r="Y8" s="241"/>
      <c r="Z8" s="241"/>
      <c r="AA8" s="241"/>
      <c r="AB8" s="241"/>
      <c r="AC8" s="241"/>
      <c r="AD8" s="241"/>
      <c r="AE8" s="241"/>
    </row>
    <row r="9" spans="1:31" ht="12.75" customHeight="1" x14ac:dyDescent="0.2">
      <c r="A9" s="275"/>
      <c r="B9" s="1664">
        <f>RFP!D84</f>
        <v>0</v>
      </c>
      <c r="C9" s="1665"/>
      <c r="D9" s="1666">
        <f>RFP!G84</f>
        <v>0</v>
      </c>
      <c r="E9" s="1667"/>
      <c r="F9" s="1666">
        <f>Underwriting!B45</f>
        <v>0</v>
      </c>
      <c r="G9" s="1667"/>
      <c r="H9" s="1666" t="str">
        <f>Underwriting!E45</f>
        <v>HealthySolutions</v>
      </c>
      <c r="I9" s="1667"/>
    </row>
    <row r="10" spans="1:31" s="270" customFormat="1" ht="12.75" customHeight="1" x14ac:dyDescent="0.2">
      <c r="A10" s="271" t="s">
        <v>48</v>
      </c>
      <c r="B10" s="1694"/>
      <c r="C10" s="1695"/>
      <c r="D10" s="1694"/>
      <c r="E10" s="1695"/>
      <c r="F10" s="1694"/>
      <c r="G10" s="1695"/>
      <c r="H10" s="1705" t="str">
        <f>Underwriting!B106</f>
        <v>$2,000 / $4,000 Rewards</v>
      </c>
      <c r="I10" s="1706"/>
      <c r="J10" s="241"/>
      <c r="K10" s="241"/>
      <c r="L10" s="241"/>
      <c r="M10" s="241"/>
      <c r="N10" s="241"/>
      <c r="O10" s="241"/>
      <c r="P10" s="241"/>
      <c r="Q10" s="241"/>
      <c r="R10" s="241"/>
      <c r="S10" s="241"/>
      <c r="T10" s="241"/>
      <c r="U10" s="241"/>
      <c r="V10" s="241"/>
      <c r="W10" s="241"/>
      <c r="X10" s="241"/>
      <c r="Y10" s="241"/>
      <c r="Z10" s="241"/>
      <c r="AA10" s="241"/>
      <c r="AB10" s="241"/>
      <c r="AC10" s="241"/>
      <c r="AD10" s="241"/>
      <c r="AE10" s="241"/>
    </row>
    <row r="11" spans="1:31" ht="11.25" customHeight="1" x14ac:dyDescent="0.2">
      <c r="A11" s="272" t="s">
        <v>49</v>
      </c>
      <c r="B11" s="1711">
        <f>RFP!D85</f>
        <v>0</v>
      </c>
      <c r="C11" s="1712"/>
      <c r="D11" s="1654">
        <f>RFP!G85</f>
        <v>0</v>
      </c>
      <c r="E11" s="1655"/>
      <c r="F11" s="1654">
        <f>D11</f>
        <v>0</v>
      </c>
      <c r="G11" s="1655"/>
      <c r="H11" s="1648" t="str">
        <f>Underwriting!B107</f>
        <v>$3,000 / $6,000</v>
      </c>
      <c r="I11" s="1649"/>
    </row>
    <row r="12" spans="1:31" ht="11.25" customHeight="1" thickBot="1" x14ac:dyDescent="0.25">
      <c r="A12" s="274" t="s">
        <v>50</v>
      </c>
      <c r="B12" s="1715">
        <f>RFP!D86</f>
        <v>0</v>
      </c>
      <c r="C12" s="1716"/>
      <c r="D12" s="1709">
        <f>RFP!G86</f>
        <v>0</v>
      </c>
      <c r="E12" s="1710"/>
      <c r="F12" s="1709">
        <f>D12</f>
        <v>0</v>
      </c>
      <c r="G12" s="1710"/>
      <c r="H12" s="1717" t="str">
        <f>Underwriting!B108</f>
        <v>Combined</v>
      </c>
      <c r="I12" s="1718"/>
    </row>
    <row r="13" spans="1:31" s="270" customFormat="1" x14ac:dyDescent="0.2">
      <c r="A13" s="271" t="s">
        <v>51</v>
      </c>
      <c r="B13" s="1668"/>
      <c r="C13" s="1669"/>
      <c r="D13" s="1646"/>
      <c r="E13" s="1647"/>
      <c r="F13" s="1646"/>
      <c r="G13" s="1647"/>
      <c r="H13" s="1650"/>
      <c r="I13" s="1651"/>
      <c r="J13" s="241"/>
      <c r="K13" s="241"/>
      <c r="L13" s="241"/>
      <c r="M13" s="241"/>
      <c r="N13" s="241"/>
      <c r="O13" s="241"/>
      <c r="P13" s="241"/>
      <c r="Q13" s="241"/>
      <c r="R13" s="241"/>
      <c r="S13" s="241"/>
      <c r="T13" s="241"/>
      <c r="U13" s="241"/>
      <c r="V13" s="241"/>
      <c r="W13" s="241"/>
      <c r="X13" s="241"/>
      <c r="Y13" s="241"/>
      <c r="Z13" s="241"/>
      <c r="AA13" s="241"/>
      <c r="AB13" s="241"/>
      <c r="AC13" s="241"/>
      <c r="AD13" s="241"/>
      <c r="AE13" s="241"/>
    </row>
    <row r="14" spans="1:31" x14ac:dyDescent="0.2">
      <c r="A14" s="272" t="s">
        <v>52</v>
      </c>
      <c r="B14" s="1654">
        <f>RFP!D91</f>
        <v>0</v>
      </c>
      <c r="C14" s="1655"/>
      <c r="D14" s="1654">
        <f>RFP!G91</f>
        <v>0</v>
      </c>
      <c r="E14" s="1655"/>
      <c r="F14" s="1654">
        <f>D14</f>
        <v>0</v>
      </c>
      <c r="G14" s="1655"/>
      <c r="H14" s="1648">
        <f>Underwriting!B113</f>
        <v>25</v>
      </c>
      <c r="I14" s="1649"/>
    </row>
    <row r="15" spans="1:31" x14ac:dyDescent="0.2">
      <c r="A15" s="272" t="s">
        <v>53</v>
      </c>
      <c r="B15" s="1654">
        <f>RFP!D92</f>
        <v>0</v>
      </c>
      <c r="C15" s="1655"/>
      <c r="D15" s="1654">
        <f>RFP!G92</f>
        <v>0</v>
      </c>
      <c r="E15" s="1655"/>
      <c r="F15" s="1654">
        <f>D15</f>
        <v>0</v>
      </c>
      <c r="G15" s="1655"/>
      <c r="H15" s="1648">
        <f>Underwriting!B114</f>
        <v>40</v>
      </c>
      <c r="I15" s="1649"/>
    </row>
    <row r="16" spans="1:31" x14ac:dyDescent="0.2">
      <c r="A16" s="272" t="s">
        <v>54</v>
      </c>
      <c r="B16" s="1654">
        <f>RFP!D93</f>
        <v>0</v>
      </c>
      <c r="C16" s="1655"/>
      <c r="D16" s="1654">
        <f>RFP!G93</f>
        <v>0</v>
      </c>
      <c r="E16" s="1655"/>
      <c r="F16" s="1654">
        <f>D16</f>
        <v>0</v>
      </c>
      <c r="G16" s="1655"/>
      <c r="H16" s="1648">
        <f>Underwriting!B115</f>
        <v>30</v>
      </c>
      <c r="I16" s="1649"/>
    </row>
    <row r="17" spans="1:31" ht="11.25" customHeight="1" x14ac:dyDescent="0.2">
      <c r="A17" s="272" t="s">
        <v>55</v>
      </c>
      <c r="B17" s="1654">
        <f>RFP!D95</f>
        <v>0</v>
      </c>
      <c r="C17" s="1655"/>
      <c r="D17" s="1654">
        <f>RFP!G95</f>
        <v>0</v>
      </c>
      <c r="E17" s="1655"/>
      <c r="F17" s="1654">
        <f>D17</f>
        <v>0</v>
      </c>
      <c r="G17" s="1655"/>
      <c r="H17" s="1707" t="str">
        <f>Underwriting!B117</f>
        <v>100% after Deductible</v>
      </c>
      <c r="I17" s="1649"/>
    </row>
    <row r="18" spans="1:31" x14ac:dyDescent="0.2">
      <c r="A18" s="272" t="s">
        <v>56</v>
      </c>
      <c r="B18" s="1675">
        <f>RFP!D94</f>
        <v>0</v>
      </c>
      <c r="C18" s="1676"/>
      <c r="D18" s="1675">
        <f>RFP!G94</f>
        <v>0</v>
      </c>
      <c r="E18" s="1676"/>
      <c r="F18" s="1675">
        <f>D18</f>
        <v>0</v>
      </c>
      <c r="G18" s="1676"/>
      <c r="H18" s="1677" t="str">
        <f>Underwriting!B116</f>
        <v>$200 then 100%</v>
      </c>
      <c r="I18" s="1708"/>
    </row>
    <row r="19" spans="1:31" s="270" customFormat="1" x14ac:dyDescent="0.2">
      <c r="A19" s="273" t="s">
        <v>57</v>
      </c>
      <c r="B19" s="1694"/>
      <c r="C19" s="1695"/>
      <c r="D19" s="1694"/>
      <c r="E19" s="1695"/>
      <c r="F19" s="1694"/>
      <c r="G19" s="1695"/>
      <c r="H19" s="1705"/>
      <c r="I19" s="1706"/>
      <c r="J19" s="241"/>
      <c r="K19" s="241"/>
      <c r="L19" s="241"/>
      <c r="M19" s="241"/>
      <c r="N19" s="241"/>
      <c r="O19" s="241"/>
      <c r="P19" s="241"/>
      <c r="Q19" s="241"/>
      <c r="R19" s="241"/>
      <c r="S19" s="241"/>
      <c r="T19" s="241"/>
      <c r="U19" s="241"/>
      <c r="V19" s="241"/>
      <c r="W19" s="241"/>
      <c r="X19" s="241"/>
      <c r="Y19" s="241"/>
      <c r="Z19" s="241"/>
      <c r="AA19" s="241"/>
      <c r="AB19" s="241"/>
      <c r="AC19" s="241"/>
      <c r="AD19" s="241"/>
      <c r="AE19" s="241"/>
    </row>
    <row r="20" spans="1:31" x14ac:dyDescent="0.2">
      <c r="A20" s="272" t="s">
        <v>49</v>
      </c>
      <c r="B20" s="1725">
        <f>RFP!D87</f>
        <v>0</v>
      </c>
      <c r="C20" s="1726"/>
      <c r="D20" s="1725">
        <f>RFP!G87</f>
        <v>0</v>
      </c>
      <c r="E20" s="1726"/>
      <c r="F20" s="1725">
        <f>D20</f>
        <v>0</v>
      </c>
      <c r="G20" s="1726"/>
      <c r="H20" s="1707">
        <f>Underwriting!B109</f>
        <v>1</v>
      </c>
      <c r="I20" s="1731"/>
    </row>
    <row r="21" spans="1:31" x14ac:dyDescent="0.2">
      <c r="A21" s="269" t="s">
        <v>50</v>
      </c>
      <c r="B21" s="1652">
        <f>RFP!D88</f>
        <v>0</v>
      </c>
      <c r="C21" s="1653"/>
      <c r="D21" s="1652">
        <f>RFP!G88</f>
        <v>0</v>
      </c>
      <c r="E21" s="1653"/>
      <c r="F21" s="1652">
        <f>D21</f>
        <v>0</v>
      </c>
      <c r="G21" s="1653"/>
      <c r="H21" s="1732">
        <f>Underwriting!B110</f>
        <v>1</v>
      </c>
      <c r="I21" s="1708"/>
    </row>
    <row r="22" spans="1:31" s="270" customFormat="1" x14ac:dyDescent="0.2">
      <c r="A22" s="273" t="s">
        <v>58</v>
      </c>
      <c r="B22" s="1694"/>
      <c r="C22" s="1695"/>
      <c r="D22" s="1694"/>
      <c r="E22" s="1695"/>
      <c r="F22" s="1694"/>
      <c r="G22" s="1695"/>
      <c r="H22" s="1705"/>
      <c r="I22" s="1706"/>
      <c r="J22" s="241"/>
      <c r="K22" s="241"/>
      <c r="L22" s="241"/>
      <c r="M22" s="241"/>
      <c r="N22" s="241"/>
      <c r="O22" s="241"/>
      <c r="P22" s="241"/>
      <c r="Q22" s="241"/>
      <c r="R22" s="241"/>
      <c r="S22" s="241"/>
      <c r="T22" s="241"/>
      <c r="U22" s="241"/>
      <c r="V22" s="241"/>
      <c r="W22" s="241"/>
      <c r="X22" s="241"/>
      <c r="Y22" s="241"/>
      <c r="Z22" s="241"/>
      <c r="AA22" s="241"/>
      <c r="AB22" s="241"/>
      <c r="AC22" s="241"/>
      <c r="AD22" s="241"/>
      <c r="AE22" s="241"/>
    </row>
    <row r="23" spans="1:31" x14ac:dyDescent="0.2">
      <c r="A23" s="272" t="s">
        <v>49</v>
      </c>
      <c r="B23" s="1654">
        <f>RFP!D89</f>
        <v>0</v>
      </c>
      <c r="C23" s="1655"/>
      <c r="D23" s="1729">
        <f>RFP!G89</f>
        <v>0</v>
      </c>
      <c r="E23" s="1730"/>
      <c r="F23" s="1654">
        <f>D23</f>
        <v>0</v>
      </c>
      <c r="G23" s="1655"/>
      <c r="H23" s="1719" t="str">
        <f>Underwriting!B111</f>
        <v>$4,000 / $8,000</v>
      </c>
      <c r="I23" s="1720"/>
    </row>
    <row r="24" spans="1:31" x14ac:dyDescent="0.2">
      <c r="A24" s="269" t="s">
        <v>50</v>
      </c>
      <c r="B24" s="1675">
        <f>RFP!D90</f>
        <v>0</v>
      </c>
      <c r="C24" s="1676"/>
      <c r="D24" s="1673">
        <f>RFP!G90</f>
        <v>0</v>
      </c>
      <c r="E24" s="1674"/>
      <c r="F24" s="1675">
        <f>D24</f>
        <v>0</v>
      </c>
      <c r="G24" s="1676"/>
      <c r="H24" s="1677" t="str">
        <f>Underwriting!B112</f>
        <v>Combined</v>
      </c>
      <c r="I24" s="1708"/>
    </row>
    <row r="25" spans="1:31" s="270" customFormat="1" x14ac:dyDescent="0.2">
      <c r="A25" s="271" t="s">
        <v>59</v>
      </c>
      <c r="B25" s="1694"/>
      <c r="C25" s="1695"/>
      <c r="D25" s="1696"/>
      <c r="E25" s="1697"/>
      <c r="F25" s="1698"/>
      <c r="G25" s="1699"/>
      <c r="H25" s="1705"/>
      <c r="I25" s="1706"/>
      <c r="J25" s="241"/>
      <c r="K25" s="241"/>
      <c r="L25" s="241"/>
      <c r="M25" s="241"/>
      <c r="N25" s="241"/>
      <c r="O25" s="241"/>
      <c r="P25" s="241"/>
      <c r="Q25" s="241"/>
      <c r="R25" s="241"/>
      <c r="S25" s="241"/>
      <c r="T25" s="241"/>
      <c r="U25" s="241"/>
      <c r="V25" s="241"/>
      <c r="W25" s="241"/>
      <c r="X25" s="241"/>
      <c r="Y25" s="241"/>
      <c r="Z25" s="241"/>
      <c r="AA25" s="241"/>
      <c r="AB25" s="241"/>
      <c r="AC25" s="241"/>
      <c r="AD25" s="241"/>
      <c r="AE25" s="241"/>
    </row>
    <row r="26" spans="1:31" s="242" customFormat="1" x14ac:dyDescent="0.2">
      <c r="A26" s="269" t="s">
        <v>60</v>
      </c>
      <c r="B26" s="1727">
        <f>RFP!D97</f>
        <v>0</v>
      </c>
      <c r="C26" s="1728"/>
      <c r="D26" s="1673">
        <f>RFP!G97</f>
        <v>0</v>
      </c>
      <c r="E26" s="1674"/>
      <c r="F26" s="1675">
        <f>D26</f>
        <v>0</v>
      </c>
      <c r="G26" s="1676"/>
      <c r="H26" s="1677" t="str">
        <f>Underwriting!B119</f>
        <v>$0/$25/$65</v>
      </c>
      <c r="I26" s="1678"/>
      <c r="J26" s="267"/>
      <c r="K26" s="267"/>
      <c r="L26" s="267"/>
      <c r="M26" s="267"/>
      <c r="N26" s="267"/>
      <c r="O26" s="267"/>
      <c r="P26" s="267"/>
      <c r="Q26" s="267"/>
      <c r="R26" s="267"/>
      <c r="S26" s="267"/>
      <c r="T26" s="267"/>
      <c r="U26" s="267"/>
      <c r="V26" s="267"/>
      <c r="W26" s="267"/>
      <c r="X26" s="267"/>
      <c r="Y26" s="267"/>
      <c r="Z26" s="267"/>
      <c r="AA26" s="267"/>
      <c r="AB26" s="267"/>
      <c r="AC26" s="267"/>
      <c r="AD26" s="267"/>
      <c r="AE26" s="267"/>
    </row>
    <row r="27" spans="1:31" s="266" customFormat="1" ht="12" thickBot="1" x14ac:dyDescent="0.25">
      <c r="A27" s="268" t="s">
        <v>144</v>
      </c>
      <c r="B27" s="1723">
        <f>RFP!D96</f>
        <v>0</v>
      </c>
      <c r="C27" s="1724"/>
      <c r="D27" s="1721">
        <f>RFP!G96</f>
        <v>0</v>
      </c>
      <c r="E27" s="1722"/>
      <c r="F27" s="1721">
        <f>D27</f>
        <v>0</v>
      </c>
      <c r="G27" s="1722"/>
      <c r="H27" s="1684">
        <f>Underwriting!B118</f>
        <v>0</v>
      </c>
      <c r="I27" s="1685"/>
      <c r="J27" s="267"/>
      <c r="K27" s="267"/>
      <c r="L27" s="267"/>
      <c r="M27" s="267"/>
      <c r="N27" s="267"/>
      <c r="O27" s="267"/>
      <c r="P27" s="267"/>
      <c r="Q27" s="267"/>
      <c r="R27" s="267"/>
      <c r="S27" s="267"/>
      <c r="T27" s="267"/>
      <c r="U27" s="267"/>
      <c r="V27" s="267"/>
      <c r="W27" s="267"/>
      <c r="X27" s="267"/>
      <c r="Y27" s="267"/>
      <c r="Z27" s="267"/>
      <c r="AA27" s="267"/>
      <c r="AB27" s="267"/>
      <c r="AC27" s="267"/>
      <c r="AD27" s="267"/>
      <c r="AE27" s="267"/>
    </row>
    <row r="28" spans="1:31" s="263" customFormat="1" ht="13.5" customHeight="1" thickBot="1" x14ac:dyDescent="0.25">
      <c r="A28" s="265"/>
      <c r="B28" s="1702" t="s">
        <v>259</v>
      </c>
      <c r="C28" s="1703"/>
      <c r="D28" s="1703"/>
      <c r="E28" s="1703"/>
      <c r="F28" s="1703"/>
      <c r="G28" s="1704"/>
      <c r="H28" s="890"/>
      <c r="I28" s="891"/>
      <c r="J28" s="264"/>
      <c r="K28" s="264"/>
      <c r="L28" s="264"/>
      <c r="M28" s="264"/>
      <c r="N28" s="264"/>
      <c r="O28" s="264"/>
      <c r="P28" s="264"/>
      <c r="Q28" s="264"/>
      <c r="R28" s="264"/>
      <c r="S28" s="264"/>
      <c r="T28" s="264"/>
      <c r="U28" s="264"/>
      <c r="V28" s="264"/>
      <c r="W28" s="264"/>
      <c r="X28" s="264"/>
      <c r="Y28" s="264"/>
      <c r="Z28" s="264"/>
      <c r="AA28" s="264"/>
      <c r="AB28" s="264"/>
      <c r="AC28" s="264"/>
      <c r="AD28" s="264"/>
      <c r="AE28" s="264"/>
    </row>
    <row r="29" spans="1:31" x14ac:dyDescent="0.2">
      <c r="A29" s="262" t="s">
        <v>61</v>
      </c>
      <c r="B29" s="260">
        <f>Underwriting!F20</f>
        <v>0</v>
      </c>
      <c r="C29" s="261">
        <f>IF(RFP!D306=0,LevelFundedWorksheet!B137,RFP!D306)</f>
        <v>0</v>
      </c>
      <c r="D29" s="260">
        <f>Underwriting!F31</f>
        <v>0</v>
      </c>
      <c r="E29" s="928">
        <f>IF(RFP!F306=0,LevelFundedWorksheet!E137,RFP!F306)</f>
        <v>0</v>
      </c>
      <c r="F29" s="297">
        <f>D29</f>
        <v>0</v>
      </c>
      <c r="G29" s="259">
        <f>'Premium Equiv. - 1 Plan'!E9</f>
        <v>0</v>
      </c>
      <c r="H29" s="260">
        <f>D29</f>
        <v>0</v>
      </c>
      <c r="I29" s="259">
        <f>'Premium Equiv. - 1 Plan'!E16</f>
        <v>0</v>
      </c>
    </row>
    <row r="30" spans="1:31" x14ac:dyDescent="0.2">
      <c r="A30" s="256" t="s">
        <v>42</v>
      </c>
      <c r="B30" s="254">
        <f>Underwriting!F21</f>
        <v>0</v>
      </c>
      <c r="C30" s="258">
        <f>IF(RFP!D307=0,LevelFundedWorksheet!B138,RFP!D307)</f>
        <v>0</v>
      </c>
      <c r="D30" s="254">
        <f>Underwriting!F32</f>
        <v>0</v>
      </c>
      <c r="E30" s="255">
        <f>IF(RFP!F307=0,LevelFundedWorksheet!E138,RFP!F307)</f>
        <v>0</v>
      </c>
      <c r="F30" s="300">
        <f>D30</f>
        <v>0</v>
      </c>
      <c r="G30" s="257">
        <f>'Premium Equiv. - 1 Plan'!E10</f>
        <v>0</v>
      </c>
      <c r="H30" s="254">
        <f>D30</f>
        <v>0</v>
      </c>
      <c r="I30" s="257">
        <f>'Premium Equiv. - 1 Plan'!E17</f>
        <v>0</v>
      </c>
    </row>
    <row r="31" spans="1:31" x14ac:dyDescent="0.2">
      <c r="A31" s="256" t="s">
        <v>43</v>
      </c>
      <c r="B31" s="254">
        <f>Underwriting!F22</f>
        <v>0</v>
      </c>
      <c r="C31" s="258">
        <f>IF(RFP!D308=0,LevelFundedWorksheet!B139,RFP!D308)</f>
        <v>0</v>
      </c>
      <c r="D31" s="254">
        <f>Underwriting!F33</f>
        <v>0</v>
      </c>
      <c r="E31" s="255">
        <f>IF(RFP!F308=0,LevelFundedWorksheet!E139,RFP!F308)</f>
        <v>0</v>
      </c>
      <c r="F31" s="300">
        <f>D31</f>
        <v>0</v>
      </c>
      <c r="G31" s="257">
        <f>'Premium Equiv. - 1 Plan'!E11</f>
        <v>0</v>
      </c>
      <c r="H31" s="254">
        <f>D31</f>
        <v>0</v>
      </c>
      <c r="I31" s="257">
        <f>'Premium Equiv. - 1 Plan'!E18</f>
        <v>0</v>
      </c>
    </row>
    <row r="32" spans="1:31" x14ac:dyDescent="0.2">
      <c r="A32" s="256" t="s">
        <v>44</v>
      </c>
      <c r="B32" s="964">
        <f>Underwriting!F23</f>
        <v>0</v>
      </c>
      <c r="C32" s="1135">
        <f>IF(RFP!D309=0,LevelFundedWorksheet!B140,RFP!D309)</f>
        <v>0</v>
      </c>
      <c r="D32" s="964">
        <f>Underwriting!F34</f>
        <v>0</v>
      </c>
      <c r="E32" s="966">
        <f>IF(RFP!F309=0,LevelFundedWorksheet!E140,RFP!F309)</f>
        <v>0</v>
      </c>
      <c r="F32" s="300">
        <f>D32</f>
        <v>0</v>
      </c>
      <c r="G32" s="253">
        <f>'Premium Equiv. - 1 Plan'!E12</f>
        <v>0</v>
      </c>
      <c r="H32" s="254">
        <f>D32</f>
        <v>0</v>
      </c>
      <c r="I32" s="253">
        <f>'Premium Equiv. - 1 Plan'!E19</f>
        <v>0</v>
      </c>
    </row>
    <row r="33" spans="1:31" s="244" customFormat="1" x14ac:dyDescent="0.2">
      <c r="A33" s="252" t="s">
        <v>62</v>
      </c>
      <c r="B33" s="920"/>
      <c r="C33" s="921">
        <f>SUMPRODUCT(B29:B32,C29:C32)</f>
        <v>0</v>
      </c>
      <c r="D33" s="929"/>
      <c r="E33" s="921">
        <f>SUMPRODUCT(D29:D32,E29:E32)</f>
        <v>0</v>
      </c>
      <c r="F33" s="913"/>
      <c r="G33" s="935">
        <f>F29*G29+F30*G30+F31*G31+F32*G32</f>
        <v>0</v>
      </c>
      <c r="H33" s="1688">
        <f>H29*I29+H30*I30+H31*I31+H32*I32</f>
        <v>0</v>
      </c>
      <c r="I33" s="1689"/>
      <c r="J33" s="241"/>
      <c r="K33" s="241"/>
      <c r="L33" s="241"/>
      <c r="M33" s="241"/>
      <c r="N33" s="241"/>
      <c r="O33" s="241"/>
      <c r="P33" s="241"/>
      <c r="Q33" s="241"/>
      <c r="R33" s="241"/>
      <c r="S33" s="241"/>
      <c r="T33" s="241"/>
      <c r="U33" s="241"/>
      <c r="V33" s="241"/>
      <c r="W33" s="241"/>
      <c r="X33" s="241"/>
      <c r="Y33" s="241"/>
      <c r="Z33" s="241"/>
      <c r="AA33" s="241"/>
      <c r="AB33" s="241"/>
      <c r="AC33" s="241"/>
      <c r="AD33" s="241"/>
      <c r="AE33" s="241"/>
    </row>
    <row r="34" spans="1:31" s="244" customFormat="1" ht="12" thickBot="1" x14ac:dyDescent="0.25">
      <c r="A34" s="251" t="s">
        <v>63</v>
      </c>
      <c r="B34" s="922"/>
      <c r="C34" s="923">
        <f>C33*12</f>
        <v>0</v>
      </c>
      <c r="D34" s="922"/>
      <c r="E34" s="923">
        <f>E33*12</f>
        <v>0</v>
      </c>
      <c r="F34" s="267"/>
      <c r="G34" s="936">
        <f>G33*12</f>
        <v>0</v>
      </c>
      <c r="H34" s="1700">
        <f>H33*12</f>
        <v>0</v>
      </c>
      <c r="I34" s="1701"/>
      <c r="J34" s="241"/>
      <c r="K34" s="241"/>
      <c r="L34" s="241"/>
      <c r="M34" s="241"/>
      <c r="N34" s="241"/>
      <c r="O34" s="241"/>
      <c r="P34" s="241"/>
      <c r="Q34" s="241"/>
      <c r="R34" s="241"/>
      <c r="S34" s="241"/>
      <c r="T34" s="241"/>
      <c r="U34" s="241"/>
      <c r="V34" s="241"/>
      <c r="W34" s="241"/>
      <c r="X34" s="241"/>
      <c r="Y34" s="241"/>
      <c r="Z34" s="241"/>
      <c r="AA34" s="241"/>
      <c r="AB34" s="241"/>
      <c r="AC34" s="241"/>
      <c r="AD34" s="241"/>
      <c r="AE34" s="241"/>
    </row>
    <row r="35" spans="1:31" s="244" customFormat="1" ht="13.5" customHeight="1" thickBot="1" x14ac:dyDescent="0.25">
      <c r="A35" s="696" t="s">
        <v>208</v>
      </c>
      <c r="B35" s="924"/>
      <c r="C35" s="925">
        <f>RFP!D196+RFP!H194</f>
        <v>0</v>
      </c>
      <c r="D35" s="924"/>
      <c r="E35" s="925">
        <f>C35</f>
        <v>0</v>
      </c>
      <c r="F35" s="914"/>
      <c r="G35" s="915">
        <f>Underwriting!B93</f>
        <v>0</v>
      </c>
      <c r="H35" s="1690">
        <f>Underwriting!E93</f>
        <v>0</v>
      </c>
      <c r="I35" s="1691"/>
      <c r="J35" s="241"/>
      <c r="K35" s="241"/>
      <c r="L35" s="241"/>
      <c r="M35" s="241"/>
      <c r="N35" s="241"/>
      <c r="O35" s="241"/>
      <c r="P35" s="241"/>
      <c r="Q35" s="241"/>
      <c r="R35" s="241"/>
      <c r="S35" s="241"/>
      <c r="T35" s="241"/>
      <c r="U35" s="241"/>
      <c r="V35" s="241"/>
      <c r="W35" s="241"/>
      <c r="X35" s="241"/>
      <c r="Y35" s="241"/>
      <c r="Z35" s="241"/>
      <c r="AA35" s="241"/>
      <c r="AB35" s="241"/>
      <c r="AC35" s="241"/>
      <c r="AD35" s="241"/>
      <c r="AE35" s="241"/>
    </row>
    <row r="36" spans="1:31" s="244" customFormat="1" ht="12" thickBot="1" x14ac:dyDescent="0.25">
      <c r="A36" s="696" t="s">
        <v>436</v>
      </c>
      <c r="B36" s="924"/>
      <c r="C36" s="925">
        <f>SUM(C34:C35)</f>
        <v>0</v>
      </c>
      <c r="D36" s="924"/>
      <c r="E36" s="925">
        <f>SUM(E34:E35)</f>
        <v>0</v>
      </c>
      <c r="F36" s="914"/>
      <c r="G36" s="915">
        <f>SUM(G34:G35)</f>
        <v>0</v>
      </c>
      <c r="H36" s="1692">
        <f>SUM(H34:H35)</f>
        <v>0</v>
      </c>
      <c r="I36" s="1693"/>
      <c r="J36" s="241"/>
      <c r="K36" s="241"/>
      <c r="L36" s="241"/>
      <c r="M36" s="241"/>
      <c r="N36" s="241"/>
      <c r="O36" s="241"/>
      <c r="P36" s="241"/>
      <c r="Q36" s="241"/>
      <c r="R36" s="241"/>
      <c r="S36" s="241"/>
      <c r="T36" s="241"/>
      <c r="U36" s="241"/>
      <c r="V36" s="241"/>
      <c r="W36" s="241"/>
      <c r="X36" s="241"/>
      <c r="Y36" s="241"/>
      <c r="Z36" s="241"/>
      <c r="AA36" s="241"/>
      <c r="AB36" s="241"/>
      <c r="AC36" s="241"/>
      <c r="AD36" s="241"/>
      <c r="AE36" s="241"/>
    </row>
    <row r="37" spans="1:31" s="244" customFormat="1" ht="12.75" customHeight="1" x14ac:dyDescent="0.2">
      <c r="A37" s="916" t="s">
        <v>64</v>
      </c>
      <c r="B37" s="926"/>
      <c r="C37" s="927"/>
      <c r="D37" s="926"/>
      <c r="E37" s="927"/>
      <c r="F37" s="917"/>
      <c r="G37" s="918"/>
      <c r="H37" s="250"/>
      <c r="I37" s="249"/>
      <c r="J37" s="241"/>
      <c r="K37" s="241"/>
      <c r="L37" s="241"/>
      <c r="M37" s="241"/>
      <c r="N37" s="241"/>
      <c r="O37" s="241"/>
      <c r="P37" s="241"/>
      <c r="Q37" s="241"/>
      <c r="R37" s="241"/>
      <c r="S37" s="241"/>
      <c r="T37" s="241"/>
      <c r="U37" s="241"/>
      <c r="V37" s="241"/>
      <c r="W37" s="241"/>
      <c r="X37" s="241"/>
      <c r="Y37" s="241"/>
      <c r="Z37" s="241"/>
      <c r="AA37" s="241"/>
      <c r="AB37" s="241"/>
      <c r="AC37" s="241"/>
      <c r="AD37" s="241"/>
      <c r="AE37" s="241"/>
    </row>
    <row r="38" spans="1:31" s="244" customFormat="1" ht="13.5" customHeight="1" thickBot="1" x14ac:dyDescent="0.25">
      <c r="A38" s="248" t="s">
        <v>164</v>
      </c>
      <c r="B38" s="922"/>
      <c r="C38" s="930"/>
      <c r="D38" s="922"/>
      <c r="E38" s="931">
        <f>E36-C36</f>
        <v>0</v>
      </c>
      <c r="F38" s="267"/>
      <c r="G38" s="932">
        <f>G36-C36</f>
        <v>0</v>
      </c>
      <c r="H38" s="1681">
        <f>H36-C36</f>
        <v>0</v>
      </c>
      <c r="I38" s="1682"/>
      <c r="J38" s="241"/>
      <c r="K38" s="241"/>
      <c r="L38" s="241"/>
      <c r="M38" s="241"/>
      <c r="N38" s="241"/>
      <c r="O38" s="241"/>
      <c r="P38" s="241"/>
      <c r="Q38" s="241"/>
      <c r="R38" s="241"/>
      <c r="S38" s="241"/>
      <c r="T38" s="241"/>
      <c r="U38" s="241"/>
      <c r="V38" s="241"/>
      <c r="W38" s="241"/>
      <c r="X38" s="241"/>
      <c r="Y38" s="241"/>
      <c r="Z38" s="241"/>
      <c r="AA38" s="241"/>
      <c r="AB38" s="241"/>
      <c r="AC38" s="241"/>
      <c r="AD38" s="241"/>
      <c r="AE38" s="241"/>
    </row>
    <row r="39" spans="1:31" s="245" customFormat="1" ht="13.5" customHeight="1" thickBot="1" x14ac:dyDescent="0.25">
      <c r="A39" s="247" t="s">
        <v>261</v>
      </c>
      <c r="B39" s="933"/>
      <c r="C39" s="900">
        <f>'SF Illustration - 1 Plan'!B42</f>
        <v>0</v>
      </c>
      <c r="D39" s="933"/>
      <c r="E39" s="900">
        <f>'SF Illustration - 1 Plan'!D42</f>
        <v>0</v>
      </c>
      <c r="F39" s="933"/>
      <c r="G39" s="901" t="e">
        <f>'SF Illustration - 1 Plan'!F42</f>
        <v>#VALUE!</v>
      </c>
      <c r="H39" s="1686">
        <f>Underwriting!E82</f>
        <v>0</v>
      </c>
      <c r="I39" s="1687"/>
      <c r="J39" s="246"/>
      <c r="K39" s="246"/>
      <c r="L39" s="246"/>
      <c r="M39" s="246"/>
      <c r="N39" s="246"/>
      <c r="O39" s="246"/>
      <c r="P39" s="246"/>
      <c r="Q39" s="246"/>
      <c r="R39" s="246"/>
      <c r="S39" s="246"/>
      <c r="T39" s="246"/>
      <c r="U39" s="246"/>
      <c r="V39" s="246"/>
      <c r="W39" s="246"/>
      <c r="X39" s="246"/>
      <c r="Y39" s="246"/>
      <c r="Z39" s="246"/>
      <c r="AA39" s="246"/>
      <c r="AB39" s="246"/>
      <c r="AC39" s="246"/>
      <c r="AD39" s="246"/>
      <c r="AE39" s="246"/>
    </row>
    <row r="40" spans="1:31" s="244" customFormat="1" ht="13.5" customHeight="1" thickBot="1" x14ac:dyDescent="0.25">
      <c r="A40" s="919" t="s">
        <v>260</v>
      </c>
      <c r="B40" s="934"/>
      <c r="C40" s="902">
        <f>'SF Illustration - 1 Plan'!B51</f>
        <v>0</v>
      </c>
      <c r="D40" s="934"/>
      <c r="E40" s="903">
        <f>'SF Illustration - 1 Plan'!D51</f>
        <v>0</v>
      </c>
      <c r="F40" s="934"/>
      <c r="G40" s="899">
        <f>Underwriting!B92</f>
        <v>0</v>
      </c>
      <c r="H40" s="1679">
        <f>Underwriting!E92</f>
        <v>0</v>
      </c>
      <c r="I40" s="1680"/>
      <c r="J40" s="241"/>
      <c r="K40" s="241"/>
      <c r="L40" s="241"/>
      <c r="M40" s="241"/>
      <c r="N40" s="241"/>
      <c r="O40" s="241"/>
      <c r="P40" s="241"/>
      <c r="Q40" s="241"/>
      <c r="R40" s="241"/>
      <c r="S40" s="241"/>
      <c r="T40" s="241"/>
      <c r="U40" s="241"/>
      <c r="V40" s="241"/>
      <c r="W40" s="241"/>
      <c r="X40" s="241"/>
      <c r="Y40" s="241"/>
      <c r="Z40" s="241"/>
      <c r="AA40" s="241"/>
      <c r="AB40" s="241"/>
      <c r="AC40" s="241"/>
      <c r="AD40" s="241"/>
      <c r="AE40" s="241"/>
    </row>
    <row r="41" spans="1:31" ht="10.15" customHeight="1" x14ac:dyDescent="0.2">
      <c r="A41" s="1683"/>
      <c r="B41" s="1683"/>
      <c r="C41" s="1683"/>
      <c r="D41" s="1683"/>
      <c r="E41" s="1683"/>
      <c r="F41" s="1683"/>
      <c r="G41" s="1683"/>
      <c r="H41" s="1672"/>
      <c r="I41" s="1672"/>
    </row>
    <row r="42" spans="1:31" ht="10.15" customHeight="1" x14ac:dyDescent="0.2">
      <c r="A42" s="243"/>
      <c r="B42" s="243"/>
      <c r="C42" s="243"/>
      <c r="D42" s="243"/>
      <c r="E42" s="243"/>
      <c r="F42" s="243"/>
      <c r="G42" s="243"/>
      <c r="H42" s="243"/>
      <c r="I42" s="243"/>
    </row>
    <row r="43" spans="1:31" x14ac:dyDescent="0.2">
      <c r="B43" s="242"/>
      <c r="C43" s="242"/>
      <c r="D43" s="242"/>
      <c r="E43" s="242"/>
      <c r="F43" s="242"/>
      <c r="G43" s="242"/>
      <c r="H43" s="242"/>
      <c r="I43" s="242"/>
    </row>
    <row r="44" spans="1:31" x14ac:dyDescent="0.2">
      <c r="B44" s="242"/>
      <c r="C44" s="242"/>
      <c r="D44" s="242"/>
      <c r="E44" s="242"/>
      <c r="F44" s="242"/>
      <c r="G44" s="242"/>
      <c r="H44" s="242"/>
      <c r="I44" s="242"/>
    </row>
    <row r="45" spans="1:31" ht="19.5" x14ac:dyDescent="0.3">
      <c r="D45" s="236" t="s">
        <v>199</v>
      </c>
      <c r="E45" s="1656" t="str">
        <f>E1</f>
        <v>Required</v>
      </c>
      <c r="F45" s="1656"/>
      <c r="G45" s="1656"/>
      <c r="H45" s="910"/>
      <c r="I45" s="910"/>
    </row>
    <row r="46" spans="1:31" ht="15.75" x14ac:dyDescent="0.25">
      <c r="D46" s="234" t="s">
        <v>200</v>
      </c>
      <c r="E46" s="1657" t="str">
        <f>E2</f>
        <v>Required</v>
      </c>
      <c r="F46" s="1657"/>
      <c r="G46" s="1657"/>
      <c r="H46" s="911"/>
      <c r="I46" s="911"/>
    </row>
    <row r="47" spans="1:31" ht="15.75" x14ac:dyDescent="0.25">
      <c r="D47" s="234" t="s">
        <v>201</v>
      </c>
      <c r="E47" s="1658" t="str">
        <f>E3</f>
        <v>Required</v>
      </c>
      <c r="F47" s="1658"/>
      <c r="G47" s="1658"/>
      <c r="H47" s="912"/>
      <c r="I47" s="912"/>
    </row>
    <row r="48" spans="1:31" ht="12.75" customHeight="1" x14ac:dyDescent="0.2"/>
    <row r="49" spans="1:31" ht="18" customHeight="1" x14ac:dyDescent="0.25">
      <c r="A49" s="1663" t="s">
        <v>478</v>
      </c>
      <c r="B49" s="1663"/>
      <c r="C49" s="1663"/>
      <c r="D49" s="1663"/>
      <c r="E49" s="1663"/>
      <c r="F49" s="1663"/>
      <c r="G49" s="1663"/>
      <c r="H49" s="1663"/>
      <c r="I49" s="1663"/>
    </row>
    <row r="50" spans="1:31" ht="15.75" customHeight="1" x14ac:dyDescent="0.2"/>
    <row r="51" spans="1:31" s="420" customFormat="1" ht="13.5" thickBot="1" x14ac:dyDescent="0.25">
      <c r="B51" s="1659" t="s">
        <v>0</v>
      </c>
      <c r="C51" s="1659"/>
      <c r="D51" s="1659" t="str">
        <f>D7</f>
        <v>Renewal</v>
      </c>
      <c r="E51" s="1659"/>
      <c r="F51" s="1659" t="s">
        <v>351</v>
      </c>
      <c r="G51" s="1659"/>
      <c r="H51" s="1659" t="s">
        <v>351</v>
      </c>
      <c r="I51" s="1659"/>
      <c r="J51" s="421"/>
      <c r="K51" s="421"/>
      <c r="L51" s="421"/>
      <c r="M51" s="421"/>
      <c r="N51" s="421"/>
      <c r="O51" s="421"/>
      <c r="P51" s="421"/>
      <c r="Q51" s="421"/>
      <c r="R51" s="421"/>
      <c r="S51" s="421"/>
      <c r="T51" s="421"/>
      <c r="U51" s="421"/>
      <c r="V51" s="421"/>
      <c r="W51" s="421"/>
      <c r="X51" s="421"/>
      <c r="Y51" s="421"/>
      <c r="Z51" s="421"/>
      <c r="AA51" s="421"/>
      <c r="AB51" s="421"/>
      <c r="AC51" s="421"/>
      <c r="AD51" s="421"/>
      <c r="AE51" s="421"/>
    </row>
    <row r="52" spans="1:31" s="244" customFormat="1" ht="21.75" customHeight="1" thickBot="1" x14ac:dyDescent="0.25">
      <c r="A52" s="965" t="s">
        <v>332</v>
      </c>
      <c r="B52" s="1733" t="str">
        <f>B8</f>
        <v>Required</v>
      </c>
      <c r="C52" s="1734"/>
      <c r="D52" s="1734"/>
      <c r="E52" s="1735"/>
      <c r="F52" s="1736" t="s">
        <v>47</v>
      </c>
      <c r="G52" s="1737"/>
      <c r="H52" s="1713" t="s">
        <v>47</v>
      </c>
      <c r="I52" s="1714"/>
      <c r="J52" s="241"/>
      <c r="K52" s="241"/>
      <c r="L52" s="241"/>
      <c r="M52" s="241"/>
      <c r="N52" s="241"/>
      <c r="O52" s="241"/>
      <c r="P52" s="241"/>
      <c r="Q52" s="241"/>
      <c r="R52" s="241"/>
      <c r="S52" s="241"/>
      <c r="T52" s="241"/>
      <c r="U52" s="241"/>
      <c r="V52" s="241"/>
      <c r="W52" s="241"/>
      <c r="X52" s="241"/>
      <c r="Y52" s="241"/>
      <c r="Z52" s="241"/>
      <c r="AA52" s="241"/>
      <c r="AB52" s="241"/>
      <c r="AC52" s="241"/>
      <c r="AD52" s="241"/>
      <c r="AE52" s="241"/>
    </row>
    <row r="53" spans="1:31" ht="12.75" customHeight="1" x14ac:dyDescent="0.2">
      <c r="A53" s="275"/>
      <c r="B53" s="1664">
        <f>B9</f>
        <v>0</v>
      </c>
      <c r="C53" s="1665"/>
      <c r="D53" s="1738">
        <f>D9</f>
        <v>0</v>
      </c>
      <c r="E53" s="1667"/>
      <c r="F53" s="1666">
        <f>F9</f>
        <v>0</v>
      </c>
      <c r="G53" s="1667"/>
      <c r="H53" s="1666" t="e">
        <f>Underwriting!E89</f>
        <v>#DIV/0!</v>
      </c>
      <c r="I53" s="1667"/>
    </row>
    <row r="54" spans="1:31" s="270" customFormat="1" ht="12.75" customHeight="1" x14ac:dyDescent="0.2">
      <c r="A54" s="271" t="s">
        <v>48</v>
      </c>
      <c r="B54" s="1746"/>
      <c r="C54" s="1747"/>
      <c r="D54" s="1748"/>
      <c r="E54" s="1695"/>
      <c r="F54" s="1694"/>
      <c r="G54" s="1695"/>
      <c r="H54" s="1705">
        <f>Underwriting!B150</f>
        <v>0</v>
      </c>
      <c r="I54" s="1706"/>
      <c r="J54" s="241"/>
      <c r="K54" s="241"/>
      <c r="L54" s="241"/>
      <c r="M54" s="241"/>
      <c r="N54" s="241"/>
      <c r="O54" s="241"/>
      <c r="P54" s="241"/>
      <c r="Q54" s="241"/>
      <c r="R54" s="241"/>
      <c r="S54" s="241"/>
      <c r="T54" s="241"/>
      <c r="U54" s="241"/>
      <c r="V54" s="241"/>
      <c r="W54" s="241"/>
      <c r="X54" s="241"/>
      <c r="Y54" s="241"/>
      <c r="Z54" s="241"/>
      <c r="AA54" s="241"/>
      <c r="AB54" s="241"/>
      <c r="AC54" s="241"/>
      <c r="AD54" s="241"/>
      <c r="AE54" s="241"/>
    </row>
    <row r="55" spans="1:31" ht="11.25" customHeight="1" x14ac:dyDescent="0.2">
      <c r="A55" s="272" t="s">
        <v>49</v>
      </c>
      <c r="B55" s="1749">
        <f t="shared" ref="B55:B71" si="0">B11</f>
        <v>0</v>
      </c>
      <c r="C55" s="1750"/>
      <c r="D55" s="1751">
        <f>D11</f>
        <v>0</v>
      </c>
      <c r="E55" s="1712"/>
      <c r="F55" s="1654">
        <f>D55</f>
        <v>0</v>
      </c>
      <c r="G55" s="1655"/>
      <c r="H55" s="1648">
        <f>Underwriting!B151</f>
        <v>0</v>
      </c>
      <c r="I55" s="1649"/>
    </row>
    <row r="56" spans="1:31" ht="11.25" customHeight="1" thickBot="1" x14ac:dyDescent="0.25">
      <c r="A56" s="274" t="s">
        <v>50</v>
      </c>
      <c r="B56" s="1739">
        <f t="shared" si="0"/>
        <v>0</v>
      </c>
      <c r="C56" s="1740"/>
      <c r="D56" s="1741">
        <f t="shared" ref="D56:D71" si="1">D12</f>
        <v>0</v>
      </c>
      <c r="E56" s="1716"/>
      <c r="F56" s="1709">
        <f>D56</f>
        <v>0</v>
      </c>
      <c r="G56" s="1710"/>
      <c r="H56" s="1717">
        <f>Underwriting!B152</f>
        <v>0</v>
      </c>
      <c r="I56" s="1718"/>
    </row>
    <row r="57" spans="1:31" s="270" customFormat="1" x14ac:dyDescent="0.2">
      <c r="A57" s="271" t="s">
        <v>51</v>
      </c>
      <c r="B57" s="1742"/>
      <c r="C57" s="1743"/>
      <c r="D57" s="1744"/>
      <c r="E57" s="1745"/>
      <c r="F57" s="1646"/>
      <c r="G57" s="1647"/>
      <c r="H57" s="1650"/>
      <c r="I57" s="1651"/>
      <c r="J57" s="241"/>
      <c r="K57" s="241"/>
      <c r="L57" s="241"/>
      <c r="M57" s="241"/>
      <c r="N57" s="241"/>
      <c r="O57" s="241"/>
      <c r="P57" s="241"/>
      <c r="Q57" s="241"/>
      <c r="R57" s="241"/>
      <c r="S57" s="241"/>
      <c r="T57" s="241"/>
      <c r="U57" s="241"/>
      <c r="V57" s="241"/>
      <c r="W57" s="241"/>
      <c r="X57" s="241"/>
      <c r="Y57" s="241"/>
      <c r="Z57" s="241"/>
      <c r="AA57" s="241"/>
      <c r="AB57" s="241"/>
      <c r="AC57" s="241"/>
      <c r="AD57" s="241"/>
      <c r="AE57" s="241"/>
    </row>
    <row r="58" spans="1:31" x14ac:dyDescent="0.2">
      <c r="A58" s="272" t="s">
        <v>52</v>
      </c>
      <c r="B58" s="1749">
        <f t="shared" si="0"/>
        <v>0</v>
      </c>
      <c r="C58" s="1750"/>
      <c r="D58" s="1751">
        <f t="shared" si="1"/>
        <v>0</v>
      </c>
      <c r="E58" s="1712"/>
      <c r="F58" s="1654">
        <f>D58</f>
        <v>0</v>
      </c>
      <c r="G58" s="1655"/>
      <c r="H58" s="1648">
        <f>Underwriting!B157</f>
        <v>0</v>
      </c>
      <c r="I58" s="1649"/>
    </row>
    <row r="59" spans="1:31" x14ac:dyDescent="0.2">
      <c r="A59" s="272" t="s">
        <v>53</v>
      </c>
      <c r="B59" s="1749">
        <f t="shared" si="0"/>
        <v>0</v>
      </c>
      <c r="C59" s="1750"/>
      <c r="D59" s="1751">
        <f t="shared" si="1"/>
        <v>0</v>
      </c>
      <c r="E59" s="1712"/>
      <c r="F59" s="1654">
        <f>D59</f>
        <v>0</v>
      </c>
      <c r="G59" s="1655"/>
      <c r="H59" s="1648">
        <f>Underwriting!B158</f>
        <v>0</v>
      </c>
      <c r="I59" s="1649"/>
    </row>
    <row r="60" spans="1:31" x14ac:dyDescent="0.2">
      <c r="A60" s="272" t="s">
        <v>54</v>
      </c>
      <c r="B60" s="1749">
        <f t="shared" si="0"/>
        <v>0</v>
      </c>
      <c r="C60" s="1750"/>
      <c r="D60" s="1751">
        <f t="shared" si="1"/>
        <v>0</v>
      </c>
      <c r="E60" s="1712"/>
      <c r="F60" s="1654">
        <f>D60</f>
        <v>0</v>
      </c>
      <c r="G60" s="1655"/>
      <c r="H60" s="1648">
        <f>Underwriting!B159</f>
        <v>0</v>
      </c>
      <c r="I60" s="1649"/>
    </row>
    <row r="61" spans="1:31" ht="11.25" customHeight="1" x14ac:dyDescent="0.2">
      <c r="A61" s="272" t="s">
        <v>55</v>
      </c>
      <c r="B61" s="1749">
        <f t="shared" si="0"/>
        <v>0</v>
      </c>
      <c r="C61" s="1750"/>
      <c r="D61" s="1751">
        <f t="shared" si="1"/>
        <v>0</v>
      </c>
      <c r="E61" s="1712"/>
      <c r="F61" s="1654">
        <f>D61</f>
        <v>0</v>
      </c>
      <c r="G61" s="1655"/>
      <c r="H61" s="1707">
        <f>Underwriting!B161</f>
        <v>0</v>
      </c>
      <c r="I61" s="1649"/>
    </row>
    <row r="62" spans="1:31" x14ac:dyDescent="0.2">
      <c r="A62" s="272" t="s">
        <v>56</v>
      </c>
      <c r="B62" s="1759">
        <f t="shared" si="0"/>
        <v>0</v>
      </c>
      <c r="C62" s="1760"/>
      <c r="D62" s="1761">
        <f t="shared" si="1"/>
        <v>0</v>
      </c>
      <c r="E62" s="1653"/>
      <c r="F62" s="1675">
        <f>D62</f>
        <v>0</v>
      </c>
      <c r="G62" s="1676"/>
      <c r="H62" s="1677">
        <f>Underwriting!B160</f>
        <v>0</v>
      </c>
      <c r="I62" s="1708"/>
    </row>
    <row r="63" spans="1:31" s="270" customFormat="1" x14ac:dyDescent="0.2">
      <c r="A63" s="273" t="s">
        <v>57</v>
      </c>
      <c r="B63" s="1746"/>
      <c r="C63" s="1747"/>
      <c r="D63" s="1744"/>
      <c r="E63" s="1745"/>
      <c r="F63" s="1762"/>
      <c r="G63" s="1763"/>
      <c r="H63" s="1705"/>
      <c r="I63" s="1706"/>
      <c r="J63" s="241"/>
      <c r="K63" s="241"/>
      <c r="L63" s="241"/>
      <c r="M63" s="241"/>
      <c r="N63" s="241"/>
      <c r="O63" s="241"/>
      <c r="P63" s="241"/>
      <c r="Q63" s="241"/>
      <c r="R63" s="241"/>
      <c r="S63" s="241"/>
      <c r="T63" s="241"/>
      <c r="U63" s="241"/>
      <c r="V63" s="241"/>
      <c r="W63" s="241"/>
      <c r="X63" s="241"/>
      <c r="Y63" s="241"/>
      <c r="Z63" s="241"/>
      <c r="AA63" s="241"/>
      <c r="AB63" s="241"/>
      <c r="AC63" s="241"/>
      <c r="AD63" s="241"/>
      <c r="AE63" s="241"/>
    </row>
    <row r="64" spans="1:31" x14ac:dyDescent="0.2">
      <c r="A64" s="272" t="s">
        <v>49</v>
      </c>
      <c r="B64" s="1752">
        <f t="shared" si="0"/>
        <v>0</v>
      </c>
      <c r="C64" s="1753"/>
      <c r="D64" s="1754">
        <f t="shared" si="1"/>
        <v>0</v>
      </c>
      <c r="E64" s="1726"/>
      <c r="F64" s="1725">
        <f>D64</f>
        <v>0</v>
      </c>
      <c r="G64" s="1726"/>
      <c r="H64" s="1707">
        <f>Underwriting!B153</f>
        <v>0</v>
      </c>
      <c r="I64" s="1731"/>
    </row>
    <row r="65" spans="1:31" x14ac:dyDescent="0.2">
      <c r="A65" s="269" t="s">
        <v>50</v>
      </c>
      <c r="B65" s="1755">
        <f t="shared" si="0"/>
        <v>0</v>
      </c>
      <c r="C65" s="1756"/>
      <c r="D65" s="1757">
        <f t="shared" si="1"/>
        <v>0</v>
      </c>
      <c r="E65" s="1758"/>
      <c r="F65" s="1652">
        <f>D65</f>
        <v>0</v>
      </c>
      <c r="G65" s="1758"/>
      <c r="H65" s="1732">
        <f>Underwriting!B154</f>
        <v>0</v>
      </c>
      <c r="I65" s="1708"/>
    </row>
    <row r="66" spans="1:31" s="270" customFormat="1" x14ac:dyDescent="0.2">
      <c r="A66" s="273" t="s">
        <v>58</v>
      </c>
      <c r="B66" s="1746"/>
      <c r="C66" s="1747"/>
      <c r="D66" s="1744"/>
      <c r="E66" s="1745"/>
      <c r="F66" s="1762"/>
      <c r="G66" s="1763"/>
      <c r="H66" s="1705"/>
      <c r="I66" s="1706"/>
      <c r="J66" s="241"/>
      <c r="K66" s="241"/>
      <c r="L66" s="241"/>
      <c r="M66" s="241"/>
      <c r="N66" s="241"/>
      <c r="O66" s="241"/>
      <c r="P66" s="241"/>
      <c r="Q66" s="241"/>
      <c r="R66" s="241"/>
      <c r="S66" s="241"/>
      <c r="T66" s="241"/>
      <c r="U66" s="241"/>
      <c r="V66" s="241"/>
      <c r="W66" s="241"/>
      <c r="X66" s="241"/>
      <c r="Y66" s="241"/>
      <c r="Z66" s="241"/>
      <c r="AA66" s="241"/>
      <c r="AB66" s="241"/>
      <c r="AC66" s="241"/>
      <c r="AD66" s="241"/>
      <c r="AE66" s="241"/>
    </row>
    <row r="67" spans="1:31" x14ac:dyDescent="0.2">
      <c r="A67" s="272" t="s">
        <v>49</v>
      </c>
      <c r="B67" s="1749">
        <f t="shared" si="0"/>
        <v>0</v>
      </c>
      <c r="C67" s="1750"/>
      <c r="D67" s="1751">
        <f t="shared" si="1"/>
        <v>0</v>
      </c>
      <c r="E67" s="1712"/>
      <c r="F67" s="1654">
        <f>D67</f>
        <v>0</v>
      </c>
      <c r="G67" s="1655"/>
      <c r="H67" s="1719">
        <f>Underwriting!B155</f>
        <v>0</v>
      </c>
      <c r="I67" s="1720"/>
    </row>
    <row r="68" spans="1:31" x14ac:dyDescent="0.2">
      <c r="A68" s="269" t="s">
        <v>50</v>
      </c>
      <c r="B68" s="1759">
        <f t="shared" si="0"/>
        <v>0</v>
      </c>
      <c r="C68" s="1760"/>
      <c r="D68" s="1761">
        <f t="shared" si="1"/>
        <v>0</v>
      </c>
      <c r="E68" s="1653"/>
      <c r="F68" s="1675">
        <f>D68</f>
        <v>0</v>
      </c>
      <c r="G68" s="1676"/>
      <c r="H68" s="1677">
        <f>Underwriting!B156</f>
        <v>0</v>
      </c>
      <c r="I68" s="1708"/>
    </row>
    <row r="69" spans="1:31" s="270" customFormat="1" x14ac:dyDescent="0.2">
      <c r="A69" s="271" t="s">
        <v>59</v>
      </c>
      <c r="B69" s="1742"/>
      <c r="C69" s="1743"/>
      <c r="D69" s="1744"/>
      <c r="E69" s="1745"/>
      <c r="F69" s="1698"/>
      <c r="G69" s="1699"/>
      <c r="H69" s="1705"/>
      <c r="I69" s="1706"/>
      <c r="J69" s="241"/>
      <c r="K69" s="241"/>
      <c r="L69" s="241"/>
      <c r="M69" s="241"/>
      <c r="N69" s="241"/>
      <c r="O69" s="241"/>
      <c r="P69" s="241"/>
      <c r="Q69" s="241"/>
      <c r="R69" s="241"/>
      <c r="S69" s="241"/>
      <c r="T69" s="241"/>
      <c r="U69" s="241"/>
      <c r="V69" s="241"/>
      <c r="W69" s="241"/>
      <c r="X69" s="241"/>
      <c r="Y69" s="241"/>
      <c r="Z69" s="241"/>
      <c r="AA69" s="241"/>
      <c r="AB69" s="241"/>
      <c r="AC69" s="241"/>
      <c r="AD69" s="241"/>
      <c r="AE69" s="241"/>
    </row>
    <row r="70" spans="1:31" s="242" customFormat="1" x14ac:dyDescent="0.2">
      <c r="A70" s="269" t="s">
        <v>60</v>
      </c>
      <c r="B70" s="1759">
        <f t="shared" si="0"/>
        <v>0</v>
      </c>
      <c r="C70" s="1760"/>
      <c r="D70" s="1761">
        <f t="shared" si="1"/>
        <v>0</v>
      </c>
      <c r="E70" s="1653"/>
      <c r="F70" s="1675">
        <f>D70</f>
        <v>0</v>
      </c>
      <c r="G70" s="1676"/>
      <c r="H70" s="1677">
        <f>Underwriting!B163</f>
        <v>0</v>
      </c>
      <c r="I70" s="1678"/>
      <c r="J70" s="267"/>
      <c r="K70" s="267"/>
      <c r="L70" s="267"/>
      <c r="M70" s="267"/>
      <c r="N70" s="267"/>
      <c r="O70" s="267"/>
      <c r="P70" s="267"/>
      <c r="Q70" s="267"/>
      <c r="R70" s="267"/>
      <c r="S70" s="267"/>
      <c r="T70" s="267"/>
      <c r="U70" s="267"/>
      <c r="V70" s="267"/>
      <c r="W70" s="267"/>
      <c r="X70" s="267"/>
      <c r="Y70" s="267"/>
      <c r="Z70" s="267"/>
      <c r="AA70" s="267"/>
      <c r="AB70" s="267"/>
      <c r="AC70" s="267"/>
      <c r="AD70" s="267"/>
      <c r="AE70" s="267"/>
    </row>
    <row r="71" spans="1:31" s="266" customFormat="1" ht="12" thickBot="1" x14ac:dyDescent="0.25">
      <c r="A71" s="268" t="s">
        <v>144</v>
      </c>
      <c r="B71" s="1739">
        <f t="shared" si="0"/>
        <v>0</v>
      </c>
      <c r="C71" s="1740"/>
      <c r="D71" s="1741">
        <f t="shared" si="1"/>
        <v>0</v>
      </c>
      <c r="E71" s="1716"/>
      <c r="F71" s="1721">
        <f>D71</f>
        <v>0</v>
      </c>
      <c r="G71" s="1722"/>
      <c r="H71" s="1684">
        <f>Underwriting!B162</f>
        <v>0</v>
      </c>
      <c r="I71" s="1685"/>
      <c r="J71" s="267"/>
      <c r="K71" s="267"/>
      <c r="L71" s="267"/>
      <c r="M71" s="267"/>
      <c r="N71" s="267"/>
      <c r="O71" s="267"/>
      <c r="P71" s="267"/>
      <c r="Q71" s="267"/>
      <c r="R71" s="267"/>
      <c r="S71" s="267"/>
      <c r="T71" s="267"/>
      <c r="U71" s="267"/>
      <c r="V71" s="267"/>
      <c r="W71" s="267"/>
      <c r="X71" s="267"/>
      <c r="Y71" s="267"/>
      <c r="Z71" s="267"/>
      <c r="AA71" s="267"/>
      <c r="AB71" s="267"/>
      <c r="AC71" s="267"/>
      <c r="AD71" s="267"/>
      <c r="AE71" s="267"/>
    </row>
    <row r="72" spans="1:31" s="263" customFormat="1" ht="13.5" customHeight="1" thickBot="1" x14ac:dyDescent="0.25">
      <c r="A72" s="265"/>
      <c r="B72" s="1764" t="s">
        <v>259</v>
      </c>
      <c r="C72" s="1765"/>
      <c r="D72" s="1765"/>
      <c r="E72" s="1765"/>
      <c r="F72" s="1703" t="s">
        <v>539</v>
      </c>
      <c r="G72" s="1704"/>
      <c r="H72" s="890"/>
      <c r="I72" s="891"/>
      <c r="J72" s="264"/>
      <c r="K72" s="264"/>
      <c r="L72" s="264"/>
      <c r="M72" s="264"/>
      <c r="N72" s="264"/>
      <c r="O72" s="264"/>
      <c r="P72" s="264"/>
      <c r="Q72" s="264"/>
      <c r="R72" s="264"/>
      <c r="S72" s="264"/>
      <c r="T72" s="264"/>
      <c r="U72" s="264"/>
      <c r="V72" s="264"/>
      <c r="W72" s="264"/>
      <c r="X72" s="264"/>
      <c r="Y72" s="264"/>
      <c r="Z72" s="264"/>
      <c r="AA72" s="264"/>
      <c r="AB72" s="264"/>
      <c r="AC72" s="264"/>
      <c r="AD72" s="264"/>
      <c r="AE72" s="264"/>
    </row>
    <row r="73" spans="1:31" x14ac:dyDescent="0.2">
      <c r="A73" s="262" t="s">
        <v>61</v>
      </c>
      <c r="B73" s="260">
        <f>B29</f>
        <v>0</v>
      </c>
      <c r="C73" s="261">
        <f>C29</f>
        <v>0</v>
      </c>
      <c r="D73" s="260">
        <f>D29</f>
        <v>0</v>
      </c>
      <c r="E73" s="928">
        <f>E29</f>
        <v>0</v>
      </c>
      <c r="F73" s="297">
        <f>D73</f>
        <v>0</v>
      </c>
      <c r="G73" s="259">
        <f>'Premium Equiv. - 1 Plan'!D9</f>
        <v>0</v>
      </c>
      <c r="H73" s="260">
        <f>D73</f>
        <v>0</v>
      </c>
      <c r="I73" s="259">
        <f>'Premium Equiv. - 1 Plan'!E60</f>
        <v>0</v>
      </c>
    </row>
    <row r="74" spans="1:31" x14ac:dyDescent="0.2">
      <c r="A74" s="256" t="s">
        <v>42</v>
      </c>
      <c r="B74" s="254">
        <f>B30</f>
        <v>0</v>
      </c>
      <c r="C74" s="258">
        <f t="shared" ref="C74:D76" si="2">C30</f>
        <v>0</v>
      </c>
      <c r="D74" s="254">
        <f t="shared" si="2"/>
        <v>0</v>
      </c>
      <c r="E74" s="255">
        <f t="shared" ref="E74:E76" si="3">E30</f>
        <v>0</v>
      </c>
      <c r="F74" s="300">
        <f>D74</f>
        <v>0</v>
      </c>
      <c r="G74" s="257">
        <f>'Premium Equiv. - 1 Plan'!D10</f>
        <v>0</v>
      </c>
      <c r="H74" s="254">
        <f>D74</f>
        <v>0</v>
      </c>
      <c r="I74" s="257">
        <f>'Premium Equiv. - 1 Plan'!E61</f>
        <v>0</v>
      </c>
    </row>
    <row r="75" spans="1:31" x14ac:dyDescent="0.2">
      <c r="A75" s="256" t="s">
        <v>43</v>
      </c>
      <c r="B75" s="254">
        <f t="shared" ref="B75:B76" si="4">B31</f>
        <v>0</v>
      </c>
      <c r="C75" s="258">
        <f t="shared" si="2"/>
        <v>0</v>
      </c>
      <c r="D75" s="254">
        <f t="shared" si="2"/>
        <v>0</v>
      </c>
      <c r="E75" s="255">
        <f t="shared" si="3"/>
        <v>0</v>
      </c>
      <c r="F75" s="300">
        <f>D75</f>
        <v>0</v>
      </c>
      <c r="G75" s="257">
        <f>'Premium Equiv. - 1 Plan'!D11</f>
        <v>0</v>
      </c>
      <c r="H75" s="254">
        <f>D75</f>
        <v>0</v>
      </c>
      <c r="I75" s="257">
        <f>'Premium Equiv. - 1 Plan'!E62</f>
        <v>0</v>
      </c>
    </row>
    <row r="76" spans="1:31" x14ac:dyDescent="0.2">
      <c r="A76" s="256" t="s">
        <v>44</v>
      </c>
      <c r="B76" s="254">
        <f t="shared" si="4"/>
        <v>0</v>
      </c>
      <c r="C76" s="258">
        <f t="shared" si="2"/>
        <v>0</v>
      </c>
      <c r="D76" s="964">
        <f t="shared" si="2"/>
        <v>0</v>
      </c>
      <c r="E76" s="966">
        <f t="shared" si="3"/>
        <v>0</v>
      </c>
      <c r="F76" s="300">
        <f>D76</f>
        <v>0</v>
      </c>
      <c r="G76" s="257">
        <f>'Premium Equiv. - 1 Plan'!D12</f>
        <v>0</v>
      </c>
      <c r="H76" s="254">
        <f>D76</f>
        <v>0</v>
      </c>
      <c r="I76" s="253">
        <f>'Premium Equiv. - 1 Plan'!E63</f>
        <v>0</v>
      </c>
    </row>
    <row r="77" spans="1:31" s="244" customFormat="1" x14ac:dyDescent="0.2">
      <c r="A77" s="252" t="s">
        <v>62</v>
      </c>
      <c r="B77" s="920"/>
      <c r="C77" s="921">
        <f>SUMPRODUCT(B73:B76,C73:C76)</f>
        <v>0</v>
      </c>
      <c r="D77" s="929"/>
      <c r="E77" s="921">
        <f>SUMPRODUCT(D73:D76,E73:E76)</f>
        <v>0</v>
      </c>
      <c r="F77" s="913"/>
      <c r="G77" s="935">
        <f>F73*G73+F74*G74+F75*G75+F76*G76</f>
        <v>0</v>
      </c>
      <c r="H77" s="1688">
        <f>H73*I73+H74*I74+H75*I75+H76*I76</f>
        <v>0</v>
      </c>
      <c r="I77" s="1689"/>
      <c r="J77" s="241"/>
      <c r="K77" s="241"/>
      <c r="L77" s="241"/>
      <c r="M77" s="241"/>
      <c r="N77" s="241"/>
      <c r="O77" s="241"/>
      <c r="P77" s="241"/>
      <c r="Q77" s="241"/>
      <c r="R77" s="241"/>
      <c r="S77" s="241"/>
      <c r="T77" s="241"/>
      <c r="U77" s="241"/>
      <c r="V77" s="241"/>
      <c r="W77" s="241"/>
      <c r="X77" s="241"/>
      <c r="Y77" s="241"/>
      <c r="Z77" s="241"/>
      <c r="AA77" s="241"/>
      <c r="AB77" s="241"/>
      <c r="AC77" s="241"/>
      <c r="AD77" s="241"/>
      <c r="AE77" s="241"/>
    </row>
    <row r="78" spans="1:31" s="244" customFormat="1" ht="12" thickBot="1" x14ac:dyDescent="0.25">
      <c r="A78" s="251" t="s">
        <v>63</v>
      </c>
      <c r="B78" s="922"/>
      <c r="C78" s="923">
        <f>C77*12</f>
        <v>0</v>
      </c>
      <c r="D78" s="922"/>
      <c r="E78" s="923">
        <f>E77*12</f>
        <v>0</v>
      </c>
      <c r="F78" s="267"/>
      <c r="G78" s="936">
        <f>G77*12</f>
        <v>0</v>
      </c>
      <c r="H78" s="1700">
        <f>H77*12</f>
        <v>0</v>
      </c>
      <c r="I78" s="1701"/>
      <c r="J78" s="241"/>
      <c r="K78" s="241"/>
      <c r="L78" s="241"/>
      <c r="M78" s="241"/>
      <c r="N78" s="241"/>
      <c r="O78" s="241"/>
      <c r="P78" s="241"/>
      <c r="Q78" s="241"/>
      <c r="R78" s="241"/>
      <c r="S78" s="241"/>
      <c r="T78" s="241"/>
      <c r="U78" s="241"/>
      <c r="V78" s="241"/>
      <c r="W78" s="241"/>
      <c r="X78" s="241"/>
      <c r="Y78" s="241"/>
      <c r="Z78" s="241"/>
      <c r="AA78" s="241"/>
      <c r="AB78" s="241"/>
      <c r="AC78" s="241"/>
      <c r="AD78" s="241"/>
      <c r="AE78" s="241"/>
    </row>
    <row r="79" spans="1:31" s="244" customFormat="1" ht="13.5" customHeight="1" thickBot="1" x14ac:dyDescent="0.25">
      <c r="A79" s="696" t="s">
        <v>208</v>
      </c>
      <c r="B79" s="924"/>
      <c r="C79" s="925">
        <f>C35</f>
        <v>0</v>
      </c>
      <c r="D79" s="924"/>
      <c r="E79" s="925">
        <f>C79</f>
        <v>0</v>
      </c>
      <c r="F79" s="914"/>
      <c r="G79" s="915">
        <f>G35</f>
        <v>0</v>
      </c>
      <c r="H79" s="1690">
        <f>Underwriting!E139</f>
        <v>0</v>
      </c>
      <c r="I79" s="1691"/>
      <c r="J79" s="241"/>
      <c r="K79" s="241"/>
      <c r="L79" s="241"/>
      <c r="M79" s="241"/>
      <c r="N79" s="241"/>
      <c r="O79" s="241"/>
      <c r="P79" s="241"/>
      <c r="Q79" s="241"/>
      <c r="R79" s="241"/>
      <c r="S79" s="241"/>
      <c r="T79" s="241"/>
      <c r="U79" s="241"/>
      <c r="V79" s="241"/>
      <c r="W79" s="241"/>
      <c r="X79" s="241"/>
      <c r="Y79" s="241"/>
      <c r="Z79" s="241"/>
      <c r="AA79" s="241"/>
      <c r="AB79" s="241"/>
      <c r="AC79" s="241"/>
      <c r="AD79" s="241"/>
      <c r="AE79" s="241"/>
    </row>
    <row r="80" spans="1:31" s="244" customFormat="1" ht="12" thickBot="1" x14ac:dyDescent="0.25">
      <c r="A80" s="696" t="s">
        <v>614</v>
      </c>
      <c r="B80" s="924"/>
      <c r="C80" s="925">
        <f>C36</f>
        <v>0</v>
      </c>
      <c r="D80" s="924"/>
      <c r="E80" s="925">
        <f>SUM(E78:E79)</f>
        <v>0</v>
      </c>
      <c r="F80" s="914"/>
      <c r="G80" s="915">
        <f>SUM(G78:G79)</f>
        <v>0</v>
      </c>
      <c r="H80" s="1692">
        <f>SUM(H78:H79)</f>
        <v>0</v>
      </c>
      <c r="I80" s="1693"/>
      <c r="J80" s="241"/>
      <c r="K80" s="241"/>
      <c r="L80" s="241"/>
      <c r="M80" s="241"/>
      <c r="N80" s="241"/>
      <c r="O80" s="241"/>
      <c r="P80" s="241"/>
      <c r="Q80" s="241"/>
      <c r="R80" s="241"/>
      <c r="S80" s="241"/>
      <c r="T80" s="241"/>
      <c r="U80" s="241"/>
      <c r="V80" s="241"/>
      <c r="W80" s="241"/>
      <c r="X80" s="241"/>
      <c r="Y80" s="241"/>
      <c r="Z80" s="241"/>
      <c r="AA80" s="241"/>
      <c r="AB80" s="241"/>
      <c r="AC80" s="241"/>
      <c r="AD80" s="241"/>
      <c r="AE80" s="241"/>
    </row>
    <row r="81" spans="1:31" s="244" customFormat="1" ht="12.75" customHeight="1" x14ac:dyDescent="0.2">
      <c r="A81" s="916" t="s">
        <v>64</v>
      </c>
      <c r="B81" s="926"/>
      <c r="C81" s="927"/>
      <c r="D81" s="926"/>
      <c r="E81" s="927"/>
      <c r="F81" s="917"/>
      <c r="G81" s="918"/>
      <c r="H81" s="250"/>
      <c r="I81" s="249"/>
      <c r="J81" s="241"/>
      <c r="K81" s="241"/>
      <c r="L81" s="241"/>
      <c r="M81" s="241"/>
      <c r="N81" s="241"/>
      <c r="O81" s="241"/>
      <c r="P81" s="241"/>
      <c r="Q81" s="241"/>
      <c r="R81" s="241"/>
      <c r="S81" s="241"/>
      <c r="T81" s="241"/>
      <c r="U81" s="241"/>
      <c r="V81" s="241"/>
      <c r="W81" s="241"/>
      <c r="X81" s="241"/>
      <c r="Y81" s="241"/>
      <c r="Z81" s="241"/>
      <c r="AA81" s="241"/>
      <c r="AB81" s="241"/>
      <c r="AC81" s="241"/>
      <c r="AD81" s="241"/>
      <c r="AE81" s="241"/>
    </row>
    <row r="82" spans="1:31" s="244" customFormat="1" ht="13.5" customHeight="1" thickBot="1" x14ac:dyDescent="0.25">
      <c r="A82" s="248" t="s">
        <v>164</v>
      </c>
      <c r="B82" s="922"/>
      <c r="C82" s="930"/>
      <c r="D82" s="922"/>
      <c r="E82" s="931">
        <f>E80-C80</f>
        <v>0</v>
      </c>
      <c r="F82" s="267"/>
      <c r="G82" s="932">
        <f>G80-C80</f>
        <v>0</v>
      </c>
      <c r="H82" s="1681">
        <f>H80-C80</f>
        <v>0</v>
      </c>
      <c r="I82" s="1682"/>
      <c r="J82" s="241"/>
      <c r="K82" s="241"/>
      <c r="L82" s="241"/>
      <c r="M82" s="241"/>
      <c r="N82" s="241"/>
      <c r="O82" s="241"/>
      <c r="P82" s="241"/>
      <c r="Q82" s="241"/>
      <c r="R82" s="241"/>
      <c r="S82" s="241"/>
      <c r="T82" s="241"/>
      <c r="U82" s="241"/>
      <c r="V82" s="241"/>
      <c r="W82" s="241"/>
      <c r="X82" s="241"/>
      <c r="Y82" s="241"/>
      <c r="Z82" s="241"/>
      <c r="AA82" s="241"/>
      <c r="AB82" s="241"/>
      <c r="AC82" s="241"/>
      <c r="AD82" s="241"/>
      <c r="AE82" s="241"/>
    </row>
    <row r="83" spans="1:31" s="245" customFormat="1" ht="13.5" customHeight="1" thickBot="1" x14ac:dyDescent="0.25">
      <c r="A83" s="247" t="s">
        <v>261</v>
      </c>
      <c r="B83" s="933"/>
      <c r="C83" s="958">
        <f>C39</f>
        <v>0</v>
      </c>
      <c r="D83" s="933"/>
      <c r="E83" s="958">
        <f>E39</f>
        <v>0</v>
      </c>
      <c r="F83" s="933"/>
      <c r="G83" s="956" t="e">
        <f>G39</f>
        <v>#VALUE!</v>
      </c>
      <c r="H83" s="1686">
        <f>Underwriting!E128</f>
        <v>0</v>
      </c>
      <c r="I83" s="1687"/>
      <c r="J83" s="246"/>
      <c r="K83" s="246"/>
      <c r="L83" s="246"/>
      <c r="M83" s="246"/>
      <c r="N83" s="246"/>
      <c r="O83" s="246"/>
      <c r="P83" s="246"/>
      <c r="Q83" s="246"/>
      <c r="R83" s="246"/>
      <c r="S83" s="246"/>
      <c r="T83" s="246"/>
      <c r="U83" s="246"/>
      <c r="V83" s="246"/>
      <c r="W83" s="246"/>
      <c r="X83" s="246"/>
      <c r="Y83" s="246"/>
      <c r="Z83" s="246"/>
      <c r="AA83" s="246"/>
      <c r="AB83" s="246"/>
      <c r="AC83" s="246"/>
      <c r="AD83" s="246"/>
      <c r="AE83" s="246"/>
    </row>
    <row r="84" spans="1:31" s="244" customFormat="1" ht="13.5" customHeight="1" thickBot="1" x14ac:dyDescent="0.25">
      <c r="A84" s="919" t="s">
        <v>609</v>
      </c>
      <c r="B84" s="934"/>
      <c r="C84" s="959">
        <f>C40</f>
        <v>0</v>
      </c>
      <c r="D84" s="934"/>
      <c r="E84" s="903">
        <f>E40</f>
        <v>0</v>
      </c>
      <c r="F84" s="934"/>
      <c r="G84" s="957">
        <f>'SF Illustration - 1 Plan'!F49</f>
        <v>0</v>
      </c>
      <c r="H84" s="1679">
        <f>Underwriting!E138</f>
        <v>0</v>
      </c>
      <c r="I84" s="1680"/>
      <c r="J84" s="241"/>
      <c r="K84" s="241"/>
      <c r="L84" s="241"/>
      <c r="M84" s="241"/>
      <c r="N84" s="241"/>
      <c r="O84" s="241"/>
      <c r="P84" s="241"/>
      <c r="Q84" s="241"/>
      <c r="R84" s="241"/>
      <c r="S84" s="241"/>
      <c r="T84" s="241"/>
      <c r="U84" s="241"/>
      <c r="V84" s="241"/>
      <c r="W84" s="241"/>
      <c r="X84" s="241"/>
      <c r="Y84" s="241"/>
      <c r="Z84" s="241"/>
      <c r="AA84" s="241"/>
      <c r="AB84" s="241"/>
      <c r="AC84" s="241"/>
      <c r="AD84" s="241"/>
      <c r="AE84" s="241"/>
    </row>
    <row r="85" spans="1:31" ht="10.15" customHeight="1" x14ac:dyDescent="0.2">
      <c r="A85" s="1683"/>
      <c r="B85" s="1683"/>
      <c r="C85" s="1683"/>
      <c r="D85" s="1683"/>
      <c r="E85" s="1683"/>
      <c r="F85" s="1683"/>
      <c r="G85" s="1683"/>
      <c r="H85" s="1672"/>
      <c r="I85" s="1672"/>
    </row>
    <row r="86" spans="1:31" ht="10.15" customHeight="1" x14ac:dyDescent="0.2">
      <c r="A86" s="243"/>
      <c r="B86" s="243"/>
      <c r="C86" s="243"/>
      <c r="D86" s="243"/>
      <c r="E86" s="243"/>
      <c r="F86" s="243"/>
      <c r="G86" s="243"/>
      <c r="H86" s="243"/>
      <c r="I86" s="243"/>
    </row>
    <row r="87" spans="1:31" x14ac:dyDescent="0.2">
      <c r="B87" s="242"/>
      <c r="C87" s="242"/>
      <c r="D87" s="242"/>
      <c r="E87" s="242"/>
      <c r="F87" s="242"/>
      <c r="G87" s="242"/>
      <c r="H87" s="242"/>
      <c r="I87" s="242"/>
    </row>
    <row r="88" spans="1:31" x14ac:dyDescent="0.2">
      <c r="B88" s="242"/>
      <c r="C88" s="242"/>
      <c r="D88" s="242"/>
      <c r="E88" s="242"/>
      <c r="F88" s="242"/>
      <c r="G88" s="242"/>
      <c r="H88" s="242"/>
      <c r="I88" s="242"/>
    </row>
  </sheetData>
  <sheetProtection password="C683" sheet="1" objects="1" scenarios="1"/>
  <mergeCells count="195">
    <mergeCell ref="H82:I82"/>
    <mergeCell ref="H83:I83"/>
    <mergeCell ref="H84:I84"/>
    <mergeCell ref="A85:G85"/>
    <mergeCell ref="H85:I85"/>
    <mergeCell ref="H77:I77"/>
    <mergeCell ref="H78:I78"/>
    <mergeCell ref="H79:I79"/>
    <mergeCell ref="H80:I80"/>
    <mergeCell ref="B72:E72"/>
    <mergeCell ref="F72:G72"/>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62:C62"/>
    <mergeCell ref="D62:E62"/>
    <mergeCell ref="F62:G62"/>
    <mergeCell ref="H62:I62"/>
    <mergeCell ref="B63:C63"/>
    <mergeCell ref="D63:E63"/>
    <mergeCell ref="F63:G63"/>
    <mergeCell ref="H63:I63"/>
    <mergeCell ref="B60:C60"/>
    <mergeCell ref="D60:E60"/>
    <mergeCell ref="F60:G60"/>
    <mergeCell ref="H60:I60"/>
    <mergeCell ref="B61:C61"/>
    <mergeCell ref="D61:E61"/>
    <mergeCell ref="F61:G61"/>
    <mergeCell ref="H61:I61"/>
    <mergeCell ref="B58:C58"/>
    <mergeCell ref="D58:E58"/>
    <mergeCell ref="F58:G58"/>
    <mergeCell ref="H58:I58"/>
    <mergeCell ref="B59:C59"/>
    <mergeCell ref="D59:E59"/>
    <mergeCell ref="F59:G59"/>
    <mergeCell ref="H59:I59"/>
    <mergeCell ref="B56:C56"/>
    <mergeCell ref="D56:E56"/>
    <mergeCell ref="F56:G56"/>
    <mergeCell ref="H56:I56"/>
    <mergeCell ref="B57:C57"/>
    <mergeCell ref="D57:E57"/>
    <mergeCell ref="F57:G57"/>
    <mergeCell ref="H57:I57"/>
    <mergeCell ref="B54:C54"/>
    <mergeCell ref="D54:E54"/>
    <mergeCell ref="F54:G54"/>
    <mergeCell ref="H54:I54"/>
    <mergeCell ref="B55:C55"/>
    <mergeCell ref="D55:E55"/>
    <mergeCell ref="F55:G55"/>
    <mergeCell ref="H55:I55"/>
    <mergeCell ref="B52:E52"/>
    <mergeCell ref="F52:G52"/>
    <mergeCell ref="H52:I52"/>
    <mergeCell ref="B53:C53"/>
    <mergeCell ref="D53:E53"/>
    <mergeCell ref="F53:G53"/>
    <mergeCell ref="H53:I53"/>
    <mergeCell ref="E45:G45"/>
    <mergeCell ref="E46:G46"/>
    <mergeCell ref="E47:G47"/>
    <mergeCell ref="A49:I49"/>
    <mergeCell ref="B51:C51"/>
    <mergeCell ref="D51:E51"/>
    <mergeCell ref="F51:G51"/>
    <mergeCell ref="H51:I51"/>
    <mergeCell ref="H23:I23"/>
    <mergeCell ref="D22:E22"/>
    <mergeCell ref="F22:G22"/>
    <mergeCell ref="B22:C22"/>
    <mergeCell ref="D27:E27"/>
    <mergeCell ref="F27:G27"/>
    <mergeCell ref="B27:C27"/>
    <mergeCell ref="F20:G20"/>
    <mergeCell ref="H24:I24"/>
    <mergeCell ref="H25:I25"/>
    <mergeCell ref="B26:C26"/>
    <mergeCell ref="D26:E26"/>
    <mergeCell ref="D23:E23"/>
    <mergeCell ref="F23:G23"/>
    <mergeCell ref="B24:C24"/>
    <mergeCell ref="B21:C21"/>
    <mergeCell ref="B23:C23"/>
    <mergeCell ref="D20:E20"/>
    <mergeCell ref="H20:I20"/>
    <mergeCell ref="H21:I21"/>
    <mergeCell ref="H22:I22"/>
    <mergeCell ref="D21:E21"/>
    <mergeCell ref="B20:C20"/>
    <mergeCell ref="H7:I7"/>
    <mergeCell ref="F12:G12"/>
    <mergeCell ref="B11:C11"/>
    <mergeCell ref="D11:E11"/>
    <mergeCell ref="F11:G11"/>
    <mergeCell ref="B10:C10"/>
    <mergeCell ref="D10:E10"/>
    <mergeCell ref="H8:I8"/>
    <mergeCell ref="H9:I9"/>
    <mergeCell ref="H10:I10"/>
    <mergeCell ref="H11:I11"/>
    <mergeCell ref="D12:E12"/>
    <mergeCell ref="B12:C12"/>
    <mergeCell ref="H12:I12"/>
    <mergeCell ref="F10:G10"/>
    <mergeCell ref="F14:G14"/>
    <mergeCell ref="H19:I19"/>
    <mergeCell ref="F18:G18"/>
    <mergeCell ref="H17:I17"/>
    <mergeCell ref="H18:I18"/>
    <mergeCell ref="B19:C19"/>
    <mergeCell ref="D19:E19"/>
    <mergeCell ref="F19:G19"/>
    <mergeCell ref="B15:C15"/>
    <mergeCell ref="B17:C17"/>
    <mergeCell ref="D17:E17"/>
    <mergeCell ref="B18:C18"/>
    <mergeCell ref="D15:E15"/>
    <mergeCell ref="F15:G15"/>
    <mergeCell ref="D18:E18"/>
    <mergeCell ref="B14:C14"/>
    <mergeCell ref="D14:E14"/>
    <mergeCell ref="H41:I41"/>
    <mergeCell ref="D24:E24"/>
    <mergeCell ref="F24:G24"/>
    <mergeCell ref="F26:G26"/>
    <mergeCell ref="H26:I26"/>
    <mergeCell ref="H40:I40"/>
    <mergeCell ref="H38:I38"/>
    <mergeCell ref="A41:G41"/>
    <mergeCell ref="H27:I27"/>
    <mergeCell ref="H39:I39"/>
    <mergeCell ref="H33:I33"/>
    <mergeCell ref="H35:I35"/>
    <mergeCell ref="H36:I36"/>
    <mergeCell ref="B25:C25"/>
    <mergeCell ref="D25:E25"/>
    <mergeCell ref="F25:G25"/>
    <mergeCell ref="H34:I34"/>
    <mergeCell ref="B28:G28"/>
    <mergeCell ref="F13:G13"/>
    <mergeCell ref="H15:I15"/>
    <mergeCell ref="H16:I16"/>
    <mergeCell ref="H13:I13"/>
    <mergeCell ref="H14:I14"/>
    <mergeCell ref="F21:G21"/>
    <mergeCell ref="F17:G17"/>
    <mergeCell ref="E1:G1"/>
    <mergeCell ref="E2:G2"/>
    <mergeCell ref="E3:G3"/>
    <mergeCell ref="D16:E16"/>
    <mergeCell ref="F16:G16"/>
    <mergeCell ref="D7:E7"/>
    <mergeCell ref="F7:G7"/>
    <mergeCell ref="D13:E13"/>
    <mergeCell ref="B8:E8"/>
    <mergeCell ref="A5:I5"/>
    <mergeCell ref="B9:C9"/>
    <mergeCell ref="D9:E9"/>
    <mergeCell ref="F9:G9"/>
    <mergeCell ref="B16:C16"/>
    <mergeCell ref="B7:C7"/>
    <mergeCell ref="B13:C13"/>
    <mergeCell ref="F8:G8"/>
  </mergeCells>
  <printOptions horizontalCentered="1"/>
  <pageMargins left="0.45" right="0.45" top="0.5" bottom="0.5" header="0.3" footer="0.3"/>
  <pageSetup orientation="landscape" r:id="rId1"/>
  <rowBreaks count="1" manualBreakCount="1">
    <brk id="44"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29"/>
  <sheetViews>
    <sheetView zoomScaleNormal="100" zoomScaleSheetLayoutView="100" workbookViewId="0">
      <selection activeCell="G1" sqref="G1:M1"/>
    </sheetView>
  </sheetViews>
  <sheetFormatPr defaultColWidth="13.7109375" defaultRowHeight="11.25" x14ac:dyDescent="0.2"/>
  <cols>
    <col min="1" max="1" width="31.140625" style="240" customWidth="1"/>
    <col min="2" max="2" width="3.28515625" style="240" customWidth="1"/>
    <col min="3" max="3" width="14.85546875" style="240" customWidth="1"/>
    <col min="4" max="4" width="3.28515625" style="240" customWidth="1"/>
    <col min="5" max="5" width="14.85546875" style="240" customWidth="1"/>
    <col min="6" max="6" width="3.28515625" style="240" customWidth="1"/>
    <col min="7" max="7" width="14.85546875" style="240" customWidth="1"/>
    <col min="8" max="8" width="3.28515625" style="240" customWidth="1"/>
    <col min="9" max="9" width="14.85546875" style="240" customWidth="1"/>
    <col min="10" max="10" width="3.28515625" style="241" customWidth="1"/>
    <col min="11" max="11" width="14.85546875" style="241" customWidth="1"/>
    <col min="12" max="12" width="3.28515625" style="241" customWidth="1"/>
    <col min="13" max="13" width="14.85546875" style="241" customWidth="1"/>
    <col min="14" max="14" width="3.28515625" style="241" hidden="1" customWidth="1"/>
    <col min="15" max="15" width="12" style="241" hidden="1" customWidth="1"/>
    <col min="16" max="26" width="9.140625" style="241" customWidth="1"/>
    <col min="27" max="243" width="9.140625" style="240" customWidth="1"/>
    <col min="244" max="244" width="32.85546875" style="240" customWidth="1"/>
    <col min="245" max="245" width="3" style="240" customWidth="1"/>
    <col min="246" max="246" width="13.7109375" style="240" customWidth="1"/>
    <col min="247" max="247" width="3" style="240" customWidth="1"/>
    <col min="248" max="248" width="13.7109375" style="240" customWidth="1"/>
    <col min="249" max="249" width="3" style="240" customWidth="1"/>
    <col min="250" max="250" width="13.7109375" style="240" customWidth="1"/>
    <col min="251" max="251" width="3" style="240" customWidth="1"/>
    <col min="252" max="252" width="13.7109375" style="240" customWidth="1"/>
    <col min="253" max="253" width="3" style="240" customWidth="1"/>
    <col min="254" max="16384" width="13.7109375" style="240"/>
  </cols>
  <sheetData>
    <row r="1" spans="1:26" ht="19.5" x14ac:dyDescent="0.3">
      <c r="F1" s="236" t="s">
        <v>199</v>
      </c>
      <c r="G1" s="1656" t="str">
        <f>RFP!C10</f>
        <v>Required</v>
      </c>
      <c r="H1" s="1656"/>
      <c r="I1" s="1656"/>
      <c r="J1" s="1656"/>
      <c r="K1" s="1656"/>
      <c r="L1" s="1656"/>
      <c r="M1" s="1656"/>
    </row>
    <row r="2" spans="1:26" ht="15.75" x14ac:dyDescent="0.25">
      <c r="F2" s="234" t="s">
        <v>200</v>
      </c>
      <c r="G2" s="1657" t="str">
        <f>RFP!C238</f>
        <v>Required</v>
      </c>
      <c r="H2" s="1657"/>
      <c r="I2" s="1657"/>
      <c r="J2" s="1657"/>
      <c r="K2" s="1657"/>
      <c r="L2" s="1657"/>
      <c r="M2" s="1657"/>
    </row>
    <row r="3" spans="1:26" ht="15.75" x14ac:dyDescent="0.25">
      <c r="F3" s="234" t="s">
        <v>201</v>
      </c>
      <c r="G3" s="1658" t="str">
        <f>RFP!G41</f>
        <v>Required</v>
      </c>
      <c r="H3" s="1658"/>
      <c r="I3" s="1658"/>
      <c r="J3" s="1658"/>
      <c r="K3" s="1658"/>
      <c r="L3" s="1658"/>
      <c r="M3" s="1658"/>
    </row>
    <row r="4" spans="1:26" ht="12.75" customHeight="1" x14ac:dyDescent="0.2"/>
    <row r="5" spans="1:26" ht="18" customHeight="1" x14ac:dyDescent="0.25">
      <c r="A5" s="1663" t="s">
        <v>478</v>
      </c>
      <c r="B5" s="1663"/>
      <c r="C5" s="1663"/>
      <c r="D5" s="1663"/>
      <c r="E5" s="1663"/>
      <c r="F5" s="1663"/>
      <c r="G5" s="1663"/>
      <c r="H5" s="1663"/>
      <c r="I5" s="1663"/>
      <c r="J5" s="1663"/>
      <c r="K5" s="1663"/>
      <c r="L5" s="1663"/>
      <c r="M5" s="1663"/>
      <c r="N5" s="1663"/>
      <c r="O5" s="1663"/>
    </row>
    <row r="6" spans="1:26" ht="15.75" customHeight="1" x14ac:dyDescent="0.2"/>
    <row r="7" spans="1:26" s="420" customFormat="1" ht="13.5" thickBot="1" x14ac:dyDescent="0.25">
      <c r="B7" s="1659" t="s">
        <v>0</v>
      </c>
      <c r="C7" s="1659"/>
      <c r="D7" s="1659"/>
      <c r="E7" s="1659"/>
      <c r="F7" s="1659" t="s">
        <v>1</v>
      </c>
      <c r="G7" s="1659"/>
      <c r="H7" s="1659"/>
      <c r="I7" s="1659"/>
      <c r="J7" s="1834" t="s">
        <v>351</v>
      </c>
      <c r="K7" s="1834"/>
      <c r="L7" s="1834"/>
      <c r="M7" s="1834"/>
      <c r="N7" s="1834" t="s">
        <v>351</v>
      </c>
      <c r="O7" s="1834"/>
      <c r="P7" s="421"/>
      <c r="Q7" s="421"/>
      <c r="R7" s="421"/>
      <c r="S7" s="421"/>
      <c r="T7" s="421"/>
      <c r="U7" s="421"/>
      <c r="V7" s="421"/>
      <c r="W7" s="421"/>
      <c r="X7" s="421"/>
      <c r="Y7" s="421"/>
      <c r="Z7" s="421"/>
    </row>
    <row r="8" spans="1:26" s="244" customFormat="1" ht="21.75" customHeight="1" thickBot="1" x14ac:dyDescent="0.25">
      <c r="A8" s="276" t="s">
        <v>332</v>
      </c>
      <c r="B8" s="1660" t="str">
        <f>RFP!C41</f>
        <v>Required</v>
      </c>
      <c r="C8" s="1661"/>
      <c r="D8" s="1661"/>
      <c r="E8" s="1662"/>
      <c r="F8" s="1660" t="str">
        <f>B8</f>
        <v>Required</v>
      </c>
      <c r="G8" s="1661"/>
      <c r="H8" s="1661"/>
      <c r="I8" s="1662"/>
      <c r="J8" s="1670" t="s">
        <v>47</v>
      </c>
      <c r="K8" s="1838"/>
      <c r="L8" s="1838"/>
      <c r="M8" s="1671"/>
      <c r="N8" s="1835" t="s">
        <v>47</v>
      </c>
      <c r="O8" s="1714"/>
      <c r="P8" s="241"/>
      <c r="Q8" s="241"/>
      <c r="R8" s="241"/>
      <c r="S8" s="241"/>
      <c r="T8" s="241"/>
      <c r="U8" s="241"/>
      <c r="V8" s="241"/>
      <c r="W8" s="241"/>
      <c r="X8" s="241"/>
      <c r="Y8" s="241"/>
      <c r="Z8" s="241"/>
    </row>
    <row r="9" spans="1:26" ht="12.75" customHeight="1" x14ac:dyDescent="0.2">
      <c r="A9" s="275"/>
      <c r="B9" s="1664">
        <f>RFP!D84</f>
        <v>0</v>
      </c>
      <c r="C9" s="1836"/>
      <c r="D9" s="1738">
        <f>RFP!D116</f>
        <v>0</v>
      </c>
      <c r="E9" s="1667"/>
      <c r="F9" s="1666">
        <f>RFP!G84</f>
        <v>0</v>
      </c>
      <c r="G9" s="1837"/>
      <c r="H9" s="1738">
        <f>RFP!G116</f>
        <v>0</v>
      </c>
      <c r="I9" s="1667"/>
      <c r="J9" s="1666">
        <f>Underwriting!B45</f>
        <v>0</v>
      </c>
      <c r="K9" s="1837"/>
      <c r="L9" s="1738">
        <f>Underwriting!C45</f>
        <v>0</v>
      </c>
      <c r="M9" s="1667"/>
      <c r="N9" s="1738" t="e">
        <f>Underwriting!#REF!</f>
        <v>#REF!</v>
      </c>
      <c r="O9" s="1667"/>
    </row>
    <row r="10" spans="1:26" s="270" customFormat="1" ht="12.75" customHeight="1" x14ac:dyDescent="0.2">
      <c r="A10" s="271" t="s">
        <v>48</v>
      </c>
      <c r="B10" s="1694"/>
      <c r="C10" s="1824"/>
      <c r="D10" s="1748"/>
      <c r="E10" s="1695"/>
      <c r="F10" s="1694"/>
      <c r="G10" s="1824"/>
      <c r="H10" s="1748"/>
      <c r="I10" s="1695"/>
      <c r="J10" s="1694"/>
      <c r="K10" s="1824"/>
      <c r="L10" s="1748"/>
      <c r="M10" s="1695"/>
      <c r="N10" s="1748">
        <f>Underwriting!B58</f>
        <v>0</v>
      </c>
      <c r="O10" s="1695"/>
      <c r="P10" s="241"/>
      <c r="Q10" s="241"/>
      <c r="R10" s="241"/>
      <c r="S10" s="241"/>
      <c r="T10" s="241"/>
      <c r="U10" s="241"/>
      <c r="V10" s="241"/>
      <c r="W10" s="241"/>
      <c r="X10" s="241"/>
      <c r="Y10" s="241"/>
      <c r="Z10" s="241"/>
    </row>
    <row r="11" spans="1:26" ht="11.25" customHeight="1" x14ac:dyDescent="0.2">
      <c r="A11" s="272" t="s">
        <v>49</v>
      </c>
      <c r="B11" s="1654">
        <f>RFP!D85</f>
        <v>0</v>
      </c>
      <c r="C11" s="1825"/>
      <c r="D11" s="1826">
        <f>RFP!D117</f>
        <v>0</v>
      </c>
      <c r="E11" s="1655"/>
      <c r="F11" s="1654">
        <f>RFP!G85</f>
        <v>0</v>
      </c>
      <c r="G11" s="1825"/>
      <c r="H11" s="1826">
        <f>RFP!G117</f>
        <v>0</v>
      </c>
      <c r="I11" s="1655"/>
      <c r="J11" s="1711">
        <f>F11</f>
        <v>0</v>
      </c>
      <c r="K11" s="1827"/>
      <c r="L11" s="1751">
        <f>H11</f>
        <v>0</v>
      </c>
      <c r="M11" s="1712"/>
      <c r="N11" s="1751">
        <f>Underwriting!B59</f>
        <v>0</v>
      </c>
      <c r="O11" s="1712"/>
    </row>
    <row r="12" spans="1:26" ht="11.25" customHeight="1" thickBot="1" x14ac:dyDescent="0.25">
      <c r="A12" s="274" t="s">
        <v>50</v>
      </c>
      <c r="B12" s="1709">
        <f>RFP!D86</f>
        <v>0</v>
      </c>
      <c r="C12" s="1830"/>
      <c r="D12" s="1831">
        <f>RFP!D118</f>
        <v>0</v>
      </c>
      <c r="E12" s="1710"/>
      <c r="F12" s="1709">
        <f>RFP!G86</f>
        <v>0</v>
      </c>
      <c r="G12" s="1830"/>
      <c r="H12" s="1831">
        <f>RFP!G118</f>
        <v>0</v>
      </c>
      <c r="I12" s="1710"/>
      <c r="J12" s="1715">
        <f t="shared" ref="J12" si="0">F12</f>
        <v>0</v>
      </c>
      <c r="K12" s="1815"/>
      <c r="L12" s="1741">
        <f t="shared" ref="L12" si="1">H12</f>
        <v>0</v>
      </c>
      <c r="M12" s="1716"/>
      <c r="N12" s="1741">
        <f>Underwriting!B60</f>
        <v>0</v>
      </c>
      <c r="O12" s="1716"/>
    </row>
    <row r="13" spans="1:26" s="270" customFormat="1" x14ac:dyDescent="0.2">
      <c r="A13" s="271" t="s">
        <v>51</v>
      </c>
      <c r="B13" s="1646"/>
      <c r="C13" s="1832"/>
      <c r="D13" s="1833"/>
      <c r="E13" s="1647"/>
      <c r="F13" s="1646"/>
      <c r="G13" s="1832"/>
      <c r="H13" s="1833"/>
      <c r="I13" s="1647"/>
      <c r="J13" s="1820"/>
      <c r="K13" s="1821"/>
      <c r="L13" s="1744"/>
      <c r="M13" s="1745"/>
      <c r="N13" s="1822"/>
      <c r="O13" s="1823"/>
      <c r="P13" s="241"/>
      <c r="Q13" s="241"/>
      <c r="R13" s="241"/>
      <c r="S13" s="241"/>
      <c r="T13" s="241"/>
      <c r="U13" s="241"/>
      <c r="V13" s="241"/>
      <c r="W13" s="241"/>
      <c r="X13" s="241"/>
      <c r="Y13" s="241"/>
      <c r="Z13" s="241"/>
    </row>
    <row r="14" spans="1:26" x14ac:dyDescent="0.2">
      <c r="A14" s="272" t="s">
        <v>52</v>
      </c>
      <c r="B14" s="1654">
        <f>RFP!D91</f>
        <v>0</v>
      </c>
      <c r="C14" s="1825"/>
      <c r="D14" s="1826">
        <f>RFP!D123</f>
        <v>0</v>
      </c>
      <c r="E14" s="1655"/>
      <c r="F14" s="1654">
        <f>RFP!G91</f>
        <v>0</v>
      </c>
      <c r="G14" s="1825"/>
      <c r="H14" s="1826">
        <f>RFP!G123</f>
        <v>0</v>
      </c>
      <c r="I14" s="1655"/>
      <c r="J14" s="1711">
        <f t="shared" ref="J14:J18" si="2">F14</f>
        <v>0</v>
      </c>
      <c r="K14" s="1827"/>
      <c r="L14" s="1751">
        <f t="shared" ref="L14:L18" si="3">H14</f>
        <v>0</v>
      </c>
      <c r="M14" s="1712"/>
      <c r="N14" s="1751">
        <f>Underwriting!B65</f>
        <v>0</v>
      </c>
      <c r="O14" s="1712"/>
    </row>
    <row r="15" spans="1:26" x14ac:dyDescent="0.2">
      <c r="A15" s="272" t="s">
        <v>53</v>
      </c>
      <c r="B15" s="1654">
        <f>RFP!D92</f>
        <v>0</v>
      </c>
      <c r="C15" s="1825"/>
      <c r="D15" s="1826">
        <f>RFP!D124</f>
        <v>0</v>
      </c>
      <c r="E15" s="1655"/>
      <c r="F15" s="1654">
        <f>RFP!G92</f>
        <v>0</v>
      </c>
      <c r="G15" s="1825"/>
      <c r="H15" s="1826">
        <f>RFP!G124</f>
        <v>0</v>
      </c>
      <c r="I15" s="1655"/>
      <c r="J15" s="1711">
        <f t="shared" si="2"/>
        <v>0</v>
      </c>
      <c r="K15" s="1827"/>
      <c r="L15" s="1751">
        <f t="shared" si="3"/>
        <v>0</v>
      </c>
      <c r="M15" s="1712"/>
      <c r="N15" s="1751">
        <f>Underwriting!B66</f>
        <v>0</v>
      </c>
      <c r="O15" s="1712"/>
    </row>
    <row r="16" spans="1:26" x14ac:dyDescent="0.2">
      <c r="A16" s="272" t="s">
        <v>54</v>
      </c>
      <c r="B16" s="1654">
        <f>RFP!D93</f>
        <v>0</v>
      </c>
      <c r="C16" s="1825"/>
      <c r="D16" s="1826">
        <f>RFP!D125</f>
        <v>0</v>
      </c>
      <c r="E16" s="1655"/>
      <c r="F16" s="1654">
        <f>RFP!G93</f>
        <v>0</v>
      </c>
      <c r="G16" s="1825"/>
      <c r="H16" s="1826">
        <f>RFP!G125</f>
        <v>0</v>
      </c>
      <c r="I16" s="1655"/>
      <c r="J16" s="1711">
        <f t="shared" si="2"/>
        <v>0</v>
      </c>
      <c r="K16" s="1827"/>
      <c r="L16" s="1751">
        <f t="shared" si="3"/>
        <v>0</v>
      </c>
      <c r="M16" s="1712"/>
      <c r="N16" s="1751">
        <f>Underwriting!B67</f>
        <v>0</v>
      </c>
      <c r="O16" s="1712"/>
    </row>
    <row r="17" spans="1:26" ht="11.25" customHeight="1" x14ac:dyDescent="0.2">
      <c r="A17" s="272" t="s">
        <v>55</v>
      </c>
      <c r="B17" s="1654">
        <f>RFP!D95</f>
        <v>0</v>
      </c>
      <c r="C17" s="1825"/>
      <c r="D17" s="1826">
        <f>RFP!D127</f>
        <v>0</v>
      </c>
      <c r="E17" s="1655"/>
      <c r="F17" s="1654">
        <f>RFP!G95</f>
        <v>0</v>
      </c>
      <c r="G17" s="1825"/>
      <c r="H17" s="1826">
        <f>RFP!G127</f>
        <v>0</v>
      </c>
      <c r="I17" s="1655"/>
      <c r="J17" s="1711">
        <f t="shared" si="2"/>
        <v>0</v>
      </c>
      <c r="K17" s="1827"/>
      <c r="L17" s="1751">
        <f t="shared" si="3"/>
        <v>0</v>
      </c>
      <c r="M17" s="1712"/>
      <c r="N17" s="1751">
        <f>Underwriting!B69</f>
        <v>0</v>
      </c>
      <c r="O17" s="1712"/>
    </row>
    <row r="18" spans="1:26" x14ac:dyDescent="0.2">
      <c r="A18" s="272" t="s">
        <v>56</v>
      </c>
      <c r="B18" s="1675">
        <f>RFP!D94</f>
        <v>0</v>
      </c>
      <c r="C18" s="1807"/>
      <c r="D18" s="1808">
        <f>RFP!D126</f>
        <v>0</v>
      </c>
      <c r="E18" s="1676"/>
      <c r="F18" s="1675">
        <f>RFP!G94</f>
        <v>0</v>
      </c>
      <c r="G18" s="1807"/>
      <c r="H18" s="1808">
        <f>RFP!G126</f>
        <v>0</v>
      </c>
      <c r="I18" s="1676"/>
      <c r="J18" s="1727">
        <f t="shared" si="2"/>
        <v>0</v>
      </c>
      <c r="K18" s="1809"/>
      <c r="L18" s="1761">
        <f t="shared" si="3"/>
        <v>0</v>
      </c>
      <c r="M18" s="1653"/>
      <c r="N18" s="1761">
        <f>Underwriting!B68</f>
        <v>0</v>
      </c>
      <c r="O18" s="1653"/>
    </row>
    <row r="19" spans="1:26" s="270" customFormat="1" x14ac:dyDescent="0.2">
      <c r="A19" s="273" t="s">
        <v>57</v>
      </c>
      <c r="B19" s="1694"/>
      <c r="C19" s="1824"/>
      <c r="D19" s="1748"/>
      <c r="E19" s="1695"/>
      <c r="F19" s="1694"/>
      <c r="G19" s="1824"/>
      <c r="H19" s="1748"/>
      <c r="I19" s="1695"/>
      <c r="J19" s="1820"/>
      <c r="K19" s="1821"/>
      <c r="L19" s="1744"/>
      <c r="M19" s="1745"/>
      <c r="N19" s="1822"/>
      <c r="O19" s="1823"/>
      <c r="P19" s="241"/>
      <c r="Q19" s="241"/>
      <c r="R19" s="241"/>
      <c r="S19" s="241"/>
      <c r="T19" s="241"/>
      <c r="U19" s="241"/>
      <c r="V19" s="241"/>
      <c r="W19" s="241"/>
      <c r="X19" s="241"/>
      <c r="Y19" s="241"/>
      <c r="Z19" s="241"/>
    </row>
    <row r="20" spans="1:26" x14ac:dyDescent="0.2">
      <c r="A20" s="272" t="s">
        <v>49</v>
      </c>
      <c r="B20" s="1725">
        <f>RFP!D87</f>
        <v>0</v>
      </c>
      <c r="C20" s="1828"/>
      <c r="D20" s="1754">
        <f>RFP!D119</f>
        <v>0</v>
      </c>
      <c r="E20" s="1726"/>
      <c r="F20" s="1725">
        <f>RFP!G87</f>
        <v>0</v>
      </c>
      <c r="G20" s="1828"/>
      <c r="H20" s="1754">
        <f>RFP!G119</f>
        <v>0</v>
      </c>
      <c r="I20" s="1726"/>
      <c r="J20" s="1725">
        <f t="shared" ref="J20:J21" si="4">F20</f>
        <v>0</v>
      </c>
      <c r="K20" s="1828"/>
      <c r="L20" s="1754">
        <f t="shared" ref="L20:L21" si="5">H20</f>
        <v>0</v>
      </c>
      <c r="M20" s="1726"/>
      <c r="N20" s="1754">
        <f>Underwriting!B61</f>
        <v>0</v>
      </c>
      <c r="O20" s="1712"/>
    </row>
    <row r="21" spans="1:26" x14ac:dyDescent="0.2">
      <c r="A21" s="269" t="s">
        <v>50</v>
      </c>
      <c r="B21" s="1652">
        <f>RFP!D88</f>
        <v>0</v>
      </c>
      <c r="C21" s="1809"/>
      <c r="D21" s="1757">
        <f>RFP!D120</f>
        <v>0</v>
      </c>
      <c r="E21" s="1653"/>
      <c r="F21" s="1652">
        <f>RFP!G88</f>
        <v>0</v>
      </c>
      <c r="G21" s="1809"/>
      <c r="H21" s="1757">
        <f>RFP!G120</f>
        <v>0</v>
      </c>
      <c r="I21" s="1653"/>
      <c r="J21" s="1652">
        <f t="shared" si="4"/>
        <v>0</v>
      </c>
      <c r="K21" s="1829"/>
      <c r="L21" s="1757">
        <f t="shared" si="5"/>
        <v>0</v>
      </c>
      <c r="M21" s="1758"/>
      <c r="N21" s="1757">
        <f>Underwriting!B62</f>
        <v>0</v>
      </c>
      <c r="O21" s="1653"/>
    </row>
    <row r="22" spans="1:26" s="270" customFormat="1" x14ac:dyDescent="0.2">
      <c r="A22" s="273" t="s">
        <v>58</v>
      </c>
      <c r="B22" s="1694"/>
      <c r="C22" s="1824"/>
      <c r="D22" s="1748"/>
      <c r="E22" s="1695"/>
      <c r="F22" s="1694"/>
      <c r="G22" s="1824"/>
      <c r="H22" s="1748"/>
      <c r="I22" s="1695"/>
      <c r="J22" s="1820"/>
      <c r="K22" s="1821"/>
      <c r="L22" s="1744"/>
      <c r="M22" s="1745"/>
      <c r="N22" s="1822"/>
      <c r="O22" s="1823"/>
      <c r="P22" s="241"/>
      <c r="Q22" s="241"/>
      <c r="R22" s="241"/>
      <c r="S22" s="241"/>
      <c r="T22" s="241"/>
      <c r="U22" s="241"/>
      <c r="V22" s="241"/>
      <c r="W22" s="241"/>
      <c r="X22" s="241"/>
      <c r="Y22" s="241"/>
      <c r="Z22" s="241"/>
    </row>
    <row r="23" spans="1:26" x14ac:dyDescent="0.2">
      <c r="A23" s="272" t="s">
        <v>49</v>
      </c>
      <c r="B23" s="1654">
        <f>RFP!D89</f>
        <v>0</v>
      </c>
      <c r="C23" s="1825"/>
      <c r="D23" s="1826">
        <f>RFP!D121</f>
        <v>0</v>
      </c>
      <c r="E23" s="1655"/>
      <c r="F23" s="1654">
        <f>RFP!G89</f>
        <v>0</v>
      </c>
      <c r="G23" s="1825"/>
      <c r="H23" s="1826">
        <f>RFP!G121</f>
        <v>0</v>
      </c>
      <c r="I23" s="1655"/>
      <c r="J23" s="1711">
        <f t="shared" ref="J23:J24" si="6">F23</f>
        <v>0</v>
      </c>
      <c r="K23" s="1827"/>
      <c r="L23" s="1751">
        <f t="shared" ref="L23:L24" si="7">H23</f>
        <v>0</v>
      </c>
      <c r="M23" s="1712"/>
      <c r="N23" s="1751">
        <f>Underwriting!B63</f>
        <v>0</v>
      </c>
      <c r="O23" s="1712"/>
    </row>
    <row r="24" spans="1:26" x14ac:dyDescent="0.2">
      <c r="A24" s="269" t="s">
        <v>50</v>
      </c>
      <c r="B24" s="1675">
        <f>RFP!D90</f>
        <v>0</v>
      </c>
      <c r="C24" s="1807"/>
      <c r="D24" s="1808">
        <f>RFP!D122</f>
        <v>0</v>
      </c>
      <c r="E24" s="1676"/>
      <c r="F24" s="1675">
        <f>RFP!G90</f>
        <v>0</v>
      </c>
      <c r="G24" s="1807"/>
      <c r="H24" s="1808">
        <f>RFP!G122</f>
        <v>0</v>
      </c>
      <c r="I24" s="1676"/>
      <c r="J24" s="1727">
        <f t="shared" si="6"/>
        <v>0</v>
      </c>
      <c r="K24" s="1809"/>
      <c r="L24" s="1761">
        <f t="shared" si="7"/>
        <v>0</v>
      </c>
      <c r="M24" s="1653"/>
      <c r="N24" s="1761">
        <f>Underwriting!B64</f>
        <v>0</v>
      </c>
      <c r="O24" s="1653"/>
    </row>
    <row r="25" spans="1:26" s="270" customFormat="1" x14ac:dyDescent="0.2">
      <c r="A25" s="271" t="s">
        <v>59</v>
      </c>
      <c r="B25" s="1698"/>
      <c r="C25" s="1816"/>
      <c r="D25" s="1817"/>
      <c r="E25" s="1699"/>
      <c r="F25" s="1698"/>
      <c r="G25" s="1816"/>
      <c r="H25" s="1818"/>
      <c r="I25" s="1819"/>
      <c r="J25" s="1820"/>
      <c r="K25" s="1821"/>
      <c r="L25" s="1744"/>
      <c r="M25" s="1745"/>
      <c r="N25" s="1822"/>
      <c r="O25" s="1823"/>
      <c r="P25" s="241"/>
      <c r="Q25" s="241"/>
      <c r="R25" s="241"/>
      <c r="S25" s="241"/>
      <c r="T25" s="241"/>
      <c r="U25" s="241"/>
      <c r="V25" s="241"/>
      <c r="W25" s="241"/>
      <c r="X25" s="241"/>
      <c r="Y25" s="241"/>
      <c r="Z25" s="241"/>
    </row>
    <row r="26" spans="1:26" s="242" customFormat="1" x14ac:dyDescent="0.2">
      <c r="A26" s="269" t="s">
        <v>60</v>
      </c>
      <c r="B26" s="1675">
        <f>RFP!D97</f>
        <v>0</v>
      </c>
      <c r="C26" s="1807"/>
      <c r="D26" s="1808">
        <f>RFP!D129</f>
        <v>0</v>
      </c>
      <c r="E26" s="1676"/>
      <c r="F26" s="1675">
        <f>RFP!G97</f>
        <v>0</v>
      </c>
      <c r="G26" s="1807"/>
      <c r="H26" s="1808">
        <f>RFP!G129</f>
        <v>0</v>
      </c>
      <c r="I26" s="1676"/>
      <c r="J26" s="1727">
        <f t="shared" ref="J26:J27" si="8">F26</f>
        <v>0</v>
      </c>
      <c r="K26" s="1809"/>
      <c r="L26" s="1761">
        <f t="shared" ref="L26:L27" si="9">H26</f>
        <v>0</v>
      </c>
      <c r="M26" s="1653"/>
      <c r="N26" s="1761">
        <f>Underwriting!B71</f>
        <v>0</v>
      </c>
      <c r="O26" s="1653"/>
      <c r="P26" s="267"/>
      <c r="Q26" s="267"/>
      <c r="R26" s="267"/>
      <c r="S26" s="267"/>
      <c r="T26" s="267"/>
      <c r="U26" s="267"/>
      <c r="V26" s="267"/>
      <c r="W26" s="267"/>
      <c r="X26" s="267"/>
      <c r="Y26" s="267"/>
      <c r="Z26" s="267"/>
    </row>
    <row r="27" spans="1:26" s="266" customFormat="1" ht="12" thickBot="1" x14ac:dyDescent="0.25">
      <c r="A27" s="268" t="s">
        <v>144</v>
      </c>
      <c r="B27" s="1810">
        <f>RFP!D96</f>
        <v>0</v>
      </c>
      <c r="C27" s="1811"/>
      <c r="D27" s="1812">
        <f>RFP!D128</f>
        <v>0</v>
      </c>
      <c r="E27" s="1722"/>
      <c r="F27" s="1810">
        <f>RFP!G96</f>
        <v>0</v>
      </c>
      <c r="G27" s="1811"/>
      <c r="H27" s="1813">
        <f>RFP!G128</f>
        <v>0</v>
      </c>
      <c r="I27" s="1814"/>
      <c r="J27" s="1715">
        <f t="shared" si="8"/>
        <v>0</v>
      </c>
      <c r="K27" s="1815"/>
      <c r="L27" s="1741">
        <f t="shared" si="9"/>
        <v>0</v>
      </c>
      <c r="M27" s="1716"/>
      <c r="N27" s="1741">
        <f>Underwriting!B70</f>
        <v>0</v>
      </c>
      <c r="O27" s="1716"/>
      <c r="P27" s="267"/>
      <c r="Q27" s="267"/>
      <c r="R27" s="267"/>
      <c r="S27" s="267"/>
      <c r="T27" s="267"/>
      <c r="U27" s="267"/>
      <c r="V27" s="267"/>
      <c r="W27" s="267"/>
      <c r="X27" s="267"/>
      <c r="Y27" s="267"/>
      <c r="Z27" s="267"/>
    </row>
    <row r="28" spans="1:26" s="263" customFormat="1" ht="13.5" customHeight="1" thickBot="1" x14ac:dyDescent="0.25">
      <c r="A28" s="295"/>
      <c r="B28" s="1802" t="s">
        <v>259</v>
      </c>
      <c r="C28" s="1803"/>
      <c r="D28" s="1803"/>
      <c r="E28" s="1803"/>
      <c r="F28" s="1803"/>
      <c r="G28" s="1803"/>
      <c r="H28" s="1803"/>
      <c r="I28" s="1803"/>
      <c r="J28" s="1803"/>
      <c r="K28" s="1803"/>
      <c r="L28" s="1803"/>
      <c r="M28" s="1804"/>
      <c r="N28" s="890"/>
      <c r="O28" s="890"/>
      <c r="P28" s="264"/>
      <c r="Q28" s="264"/>
      <c r="R28" s="264"/>
      <c r="S28" s="264"/>
      <c r="T28" s="264"/>
      <c r="U28" s="264"/>
      <c r="V28" s="264"/>
      <c r="W28" s="264"/>
      <c r="X28" s="264"/>
      <c r="Y28" s="264"/>
      <c r="Z28" s="264"/>
    </row>
    <row r="29" spans="1:26" x14ac:dyDescent="0.2">
      <c r="A29" s="262" t="s">
        <v>61</v>
      </c>
      <c r="B29" s="260">
        <f>RFP!D71</f>
        <v>0</v>
      </c>
      <c r="C29" s="296">
        <f>IF(RFP!$D306=0,LevelFundedWorksheet!$B137,RFP!$D306)</f>
        <v>0</v>
      </c>
      <c r="D29" s="297">
        <f>RFP!D105</f>
        <v>0</v>
      </c>
      <c r="E29" s="261">
        <f>IF(RFP!$D306=0,LevelFundedWorksheet!$B144,RFP!$D306)</f>
        <v>0</v>
      </c>
      <c r="F29" s="297">
        <f>RFP!F71</f>
        <v>0</v>
      </c>
      <c r="G29" s="298">
        <f>IF(RFP!$F306=0,LevelFundedWorksheet!$E137,RFP!$F306)</f>
        <v>0</v>
      </c>
      <c r="H29" s="297">
        <f>RFP!F105</f>
        <v>0</v>
      </c>
      <c r="I29" s="1235">
        <f>IF(RFP!$F306=0,LevelFundedWorksheet!$E144,RFP!$F306)</f>
        <v>0</v>
      </c>
      <c r="J29" s="260">
        <f>F29</f>
        <v>0</v>
      </c>
      <c r="K29" s="615">
        <f>PremEquivwksht!M31</f>
        <v>0</v>
      </c>
      <c r="L29" s="297">
        <f>H29</f>
        <v>0</v>
      </c>
      <c r="M29" s="617">
        <f>PremEquivwksht!O31</f>
        <v>0</v>
      </c>
      <c r="N29" s="297" t="e">
        <f>Underwriting!#REF!</f>
        <v>#REF!</v>
      </c>
      <c r="O29" s="617" t="e">
        <f>'Premium Equiv. - 2 Plans'!#REF!</f>
        <v>#REF!</v>
      </c>
    </row>
    <row r="30" spans="1:26" x14ac:dyDescent="0.2">
      <c r="A30" s="256" t="s">
        <v>42</v>
      </c>
      <c r="B30" s="254">
        <f>RFP!D72</f>
        <v>0</v>
      </c>
      <c r="C30" s="299">
        <f>IF(RFP!D307=0,LevelFundedWorksheet!B138,RFP!D307)</f>
        <v>0</v>
      </c>
      <c r="D30" s="300">
        <f>RFP!D106</f>
        <v>0</v>
      </c>
      <c r="E30" s="258">
        <f>IF(RFP!$D307=0,LevelFundedWorksheet!$B145,RFP!$D307)</f>
        <v>0</v>
      </c>
      <c r="F30" s="300">
        <f>RFP!F72</f>
        <v>0</v>
      </c>
      <c r="G30" s="301">
        <f>IF(RFP!$F307=0,LevelFundedWorksheet!$E138,RFP!$F307)</f>
        <v>0</v>
      </c>
      <c r="H30" s="300">
        <f>RFP!F106</f>
        <v>0</v>
      </c>
      <c r="I30" s="1236">
        <f>IF(RFP!$F307=0,LevelFundedWorksheet!$E145,RFP!$F307)</f>
        <v>0</v>
      </c>
      <c r="J30" s="254">
        <f>F30</f>
        <v>0</v>
      </c>
      <c r="K30" s="616">
        <f>PremEquivwksht!M32</f>
        <v>0</v>
      </c>
      <c r="L30" s="300">
        <f>H30</f>
        <v>0</v>
      </c>
      <c r="M30" s="618">
        <f>PremEquivwksht!O32</f>
        <v>0</v>
      </c>
      <c r="N30" s="300" t="e">
        <f>Underwriting!#REF!</f>
        <v>#REF!</v>
      </c>
      <c r="O30" s="618" t="e">
        <f>'Premium Equiv. - 2 Plans'!#REF!</f>
        <v>#REF!</v>
      </c>
    </row>
    <row r="31" spans="1:26" x14ac:dyDescent="0.2">
      <c r="A31" s="256" t="s">
        <v>43</v>
      </c>
      <c r="B31" s="254">
        <f>RFP!D73</f>
        <v>0</v>
      </c>
      <c r="C31" s="299">
        <f>IF(RFP!D308=0,LevelFundedWorksheet!B139,RFP!D308)</f>
        <v>0</v>
      </c>
      <c r="D31" s="300">
        <f>RFP!D107</f>
        <v>0</v>
      </c>
      <c r="E31" s="258">
        <f>IF(RFP!$D308=0,LevelFundedWorksheet!$B146,RFP!$D308)</f>
        <v>0</v>
      </c>
      <c r="F31" s="300">
        <f>RFP!F73</f>
        <v>0</v>
      </c>
      <c r="G31" s="301">
        <f>IF(RFP!$F308=0,LevelFundedWorksheet!$E139,RFP!$F308)</f>
        <v>0</v>
      </c>
      <c r="H31" s="300">
        <f>RFP!F107</f>
        <v>0</v>
      </c>
      <c r="I31" s="1236">
        <f>IF(RFP!$F308=0,LevelFundedWorksheet!$E146,RFP!$F308)</f>
        <v>0</v>
      </c>
      <c r="J31" s="254">
        <f>F31</f>
        <v>0</v>
      </c>
      <c r="K31" s="616">
        <f>PremEquivwksht!M33</f>
        <v>0</v>
      </c>
      <c r="L31" s="300">
        <f>H31</f>
        <v>0</v>
      </c>
      <c r="M31" s="618">
        <f>PremEquivwksht!O33</f>
        <v>0</v>
      </c>
      <c r="N31" s="300" t="e">
        <f>Underwriting!#REF!</f>
        <v>#REF!</v>
      </c>
      <c r="O31" s="618" t="e">
        <f>'Premium Equiv. - 2 Plans'!#REF!</f>
        <v>#REF!</v>
      </c>
    </row>
    <row r="32" spans="1:26" x14ac:dyDescent="0.2">
      <c r="A32" s="256" t="s">
        <v>44</v>
      </c>
      <c r="B32" s="254">
        <f>RFP!D74</f>
        <v>0</v>
      </c>
      <c r="C32" s="299">
        <f>IF(RFP!D309=0,LevelFundedWorksheet!B140,RFP!D309)</f>
        <v>0</v>
      </c>
      <c r="D32" s="300">
        <f>RFP!D108</f>
        <v>0</v>
      </c>
      <c r="E32" s="258">
        <f>IF(RFP!$D309=0,LevelFundedWorksheet!$B147,RFP!$D309)</f>
        <v>0</v>
      </c>
      <c r="F32" s="300">
        <f>RFP!F74</f>
        <v>0</v>
      </c>
      <c r="G32" s="301">
        <f>IF(RFP!$F309=0,LevelFundedWorksheet!$E140,RFP!$F309)</f>
        <v>0</v>
      </c>
      <c r="H32" s="300">
        <f>RFP!F108</f>
        <v>0</v>
      </c>
      <c r="I32" s="1236">
        <f>IF(RFP!$F309=0,LevelFundedWorksheet!$E147,RFP!$F309)</f>
        <v>0</v>
      </c>
      <c r="J32" s="254">
        <f>F32</f>
        <v>0</v>
      </c>
      <c r="K32" s="616">
        <f>PremEquivwksht!M34</f>
        <v>0</v>
      </c>
      <c r="L32" s="300">
        <f>H32</f>
        <v>0</v>
      </c>
      <c r="M32" s="618">
        <f>PremEquivwksht!O34</f>
        <v>0</v>
      </c>
      <c r="N32" s="850" t="e">
        <f>Underwriting!#REF!</f>
        <v>#REF!</v>
      </c>
      <c r="O32" s="851" t="e">
        <f>'Premium Equiv. - 2 Plans'!#REF!</f>
        <v>#REF!</v>
      </c>
    </row>
    <row r="33" spans="1:26" s="244" customFormat="1" x14ac:dyDescent="0.2">
      <c r="A33" s="252" t="s">
        <v>62</v>
      </c>
      <c r="B33" s="920"/>
      <c r="C33" s="1217">
        <f>SUMPRODUCT(B29:B32,C29:C32)</f>
        <v>0</v>
      </c>
      <c r="D33" s="1219"/>
      <c r="E33" s="921">
        <f>SUMPRODUCT(D29:D32,E29:E32)</f>
        <v>0</v>
      </c>
      <c r="F33" s="1219"/>
      <c r="G33" s="1217">
        <f>SUMPRODUCT(F29:F32,G29:G32)</f>
        <v>0</v>
      </c>
      <c r="H33" s="1219"/>
      <c r="I33" s="1219">
        <f>SUMPRODUCT(H29:H32,I29:I32)</f>
        <v>0</v>
      </c>
      <c r="J33" s="1216"/>
      <c r="K33" s="1217">
        <f>J29*K29+J30*K30+J31*K31+J32*K32</f>
        <v>0</v>
      </c>
      <c r="L33" s="1219"/>
      <c r="M33" s="921">
        <f>L29*M29+L30*M30+L31*M31+L32*M32</f>
        <v>0</v>
      </c>
      <c r="N33" s="1805" t="e">
        <f>N29*O29+N30*O30+N31*O31+N32*O32</f>
        <v>#REF!</v>
      </c>
      <c r="O33" s="1689"/>
      <c r="P33" s="241"/>
      <c r="Q33" s="241"/>
      <c r="R33" s="241"/>
      <c r="S33" s="241"/>
      <c r="T33" s="241"/>
      <c r="U33" s="241"/>
      <c r="V33" s="241"/>
      <c r="W33" s="241"/>
      <c r="X33" s="241"/>
      <c r="Y33" s="241"/>
      <c r="Z33" s="241"/>
    </row>
    <row r="34" spans="1:26" s="244" customFormat="1" ht="12" thickBot="1" x14ac:dyDescent="0.25">
      <c r="A34" s="251" t="s">
        <v>63</v>
      </c>
      <c r="B34" s="922"/>
      <c r="C34" s="1240">
        <f>C33*12</f>
        <v>0</v>
      </c>
      <c r="D34" s="1234"/>
      <c r="E34" s="931">
        <f>E33*12</f>
        <v>0</v>
      </c>
      <c r="F34" s="1234"/>
      <c r="G34" s="1240">
        <f>G33*12</f>
        <v>0</v>
      </c>
      <c r="H34" s="1234"/>
      <c r="I34" s="1234">
        <f>I33*12</f>
        <v>0</v>
      </c>
      <c r="J34" s="1237"/>
      <c r="K34" s="1240">
        <f>K33*12</f>
        <v>0</v>
      </c>
      <c r="L34" s="1238"/>
      <c r="M34" s="1239">
        <f>M33*12</f>
        <v>0</v>
      </c>
      <c r="N34" s="1806" t="e">
        <f>N33*12</f>
        <v>#REF!</v>
      </c>
      <c r="O34" s="1701"/>
      <c r="P34" s="241"/>
      <c r="Q34" s="241"/>
      <c r="R34" s="241"/>
      <c r="S34" s="241"/>
      <c r="T34" s="241"/>
      <c r="U34" s="241"/>
      <c r="V34" s="241"/>
      <c r="W34" s="241"/>
      <c r="X34" s="241"/>
      <c r="Y34" s="241"/>
      <c r="Z34" s="241"/>
    </row>
    <row r="35" spans="1:26" s="244" customFormat="1" ht="13.5" customHeight="1" thickBot="1" x14ac:dyDescent="0.25">
      <c r="A35" s="696" t="s">
        <v>427</v>
      </c>
      <c r="B35" s="1690">
        <f>C34+E34</f>
        <v>0</v>
      </c>
      <c r="C35" s="1797"/>
      <c r="D35" s="1797"/>
      <c r="E35" s="1691"/>
      <c r="F35" s="1797">
        <f>G34+I34</f>
        <v>0</v>
      </c>
      <c r="G35" s="1797"/>
      <c r="H35" s="1797"/>
      <c r="I35" s="1691"/>
      <c r="J35" s="1690">
        <f>K34+M34</f>
        <v>0</v>
      </c>
      <c r="K35" s="1798"/>
      <c r="L35" s="1798"/>
      <c r="M35" s="1799"/>
      <c r="N35" s="1800" t="e">
        <f>N34</f>
        <v>#REF!</v>
      </c>
      <c r="O35" s="1801"/>
      <c r="P35" s="241"/>
      <c r="Q35" s="241"/>
      <c r="R35" s="241"/>
      <c r="S35" s="241"/>
      <c r="T35" s="241"/>
      <c r="U35" s="241"/>
      <c r="V35" s="241"/>
      <c r="W35" s="241"/>
      <c r="X35" s="241"/>
      <c r="Y35" s="241"/>
      <c r="Z35" s="241"/>
    </row>
    <row r="36" spans="1:26" s="244" customFormat="1" ht="13.5" customHeight="1" thickBot="1" x14ac:dyDescent="0.25">
      <c r="A36" s="696" t="s">
        <v>208</v>
      </c>
      <c r="B36" s="1690">
        <f>RFP!D196</f>
        <v>0</v>
      </c>
      <c r="C36" s="1797"/>
      <c r="D36" s="1797"/>
      <c r="E36" s="1691"/>
      <c r="F36" s="1690">
        <f>B36</f>
        <v>0</v>
      </c>
      <c r="G36" s="1797"/>
      <c r="H36" s="1797"/>
      <c r="I36" s="1691"/>
      <c r="J36" s="1690">
        <f>RFP!D196</f>
        <v>0</v>
      </c>
      <c r="K36" s="1798"/>
      <c r="L36" s="1798"/>
      <c r="M36" s="1799"/>
      <c r="N36" s="1800">
        <v>0</v>
      </c>
      <c r="O36" s="1801"/>
      <c r="P36" s="241"/>
      <c r="Q36" s="241"/>
      <c r="R36" s="241"/>
      <c r="S36" s="241"/>
      <c r="T36" s="241"/>
      <c r="U36" s="241"/>
      <c r="V36" s="241"/>
      <c r="W36" s="241"/>
      <c r="X36" s="241"/>
      <c r="Y36" s="241"/>
      <c r="Z36" s="241"/>
    </row>
    <row r="37" spans="1:26" s="244" customFormat="1" ht="13.5" customHeight="1" thickBot="1" x14ac:dyDescent="0.25">
      <c r="A37" s="696" t="s">
        <v>436</v>
      </c>
      <c r="B37" s="1690">
        <f>B35+B36</f>
        <v>0</v>
      </c>
      <c r="C37" s="1797"/>
      <c r="D37" s="1797"/>
      <c r="E37" s="1691"/>
      <c r="F37" s="1690">
        <f>F35+F36</f>
        <v>0</v>
      </c>
      <c r="G37" s="1797"/>
      <c r="H37" s="1797"/>
      <c r="I37" s="1691"/>
      <c r="J37" s="1690">
        <f>J35+J36</f>
        <v>0</v>
      </c>
      <c r="K37" s="1798"/>
      <c r="L37" s="1798"/>
      <c r="M37" s="1799"/>
      <c r="N37" s="1800" t="e">
        <f>N35+N36</f>
        <v>#REF!</v>
      </c>
      <c r="O37" s="1801"/>
      <c r="P37" s="241"/>
      <c r="Q37" s="241"/>
      <c r="R37" s="241"/>
      <c r="S37" s="241"/>
      <c r="T37" s="241"/>
      <c r="U37" s="241"/>
      <c r="V37" s="241"/>
      <c r="W37" s="241"/>
      <c r="X37" s="241"/>
      <c r="Y37" s="241"/>
      <c r="Z37" s="241"/>
    </row>
    <row r="38" spans="1:26" s="244" customFormat="1" ht="12.75" customHeight="1" x14ac:dyDescent="0.2">
      <c r="A38" s="251" t="s">
        <v>64</v>
      </c>
      <c r="B38" s="1774"/>
      <c r="C38" s="1775"/>
      <c r="D38" s="1775"/>
      <c r="E38" s="1776"/>
      <c r="F38" s="1777"/>
      <c r="G38" s="1778"/>
      <c r="H38" s="1778"/>
      <c r="I38" s="1779"/>
      <c r="J38" s="1774"/>
      <c r="K38" s="1780"/>
      <c r="L38" s="1780"/>
      <c r="M38" s="1781"/>
      <c r="N38" s="1782" t="e">
        <f>N37-B37</f>
        <v>#REF!</v>
      </c>
      <c r="O38" s="1783"/>
      <c r="P38" s="241"/>
      <c r="Q38" s="241"/>
      <c r="R38" s="241"/>
      <c r="S38" s="241"/>
      <c r="T38" s="241"/>
      <c r="U38" s="241"/>
      <c r="V38" s="241"/>
      <c r="W38" s="241"/>
      <c r="X38" s="241"/>
      <c r="Y38" s="241"/>
      <c r="Z38" s="241"/>
    </row>
    <row r="39" spans="1:26" s="244" customFormat="1" ht="13.5" customHeight="1" thickBot="1" x14ac:dyDescent="0.25">
      <c r="A39" s="248" t="s">
        <v>164</v>
      </c>
      <c r="B39" s="1681"/>
      <c r="C39" s="1786"/>
      <c r="D39" s="1786"/>
      <c r="E39" s="1682"/>
      <c r="F39" s="1681">
        <f>F37-B37</f>
        <v>0</v>
      </c>
      <c r="G39" s="1786"/>
      <c r="H39" s="1786"/>
      <c r="I39" s="1682"/>
      <c r="J39" s="1681">
        <f>J37-B37</f>
        <v>0</v>
      </c>
      <c r="K39" s="1787"/>
      <c r="L39" s="1787"/>
      <c r="M39" s="1788"/>
      <c r="N39" s="1784"/>
      <c r="O39" s="1785"/>
      <c r="P39" s="241"/>
      <c r="Q39" s="241"/>
      <c r="R39" s="241"/>
      <c r="S39" s="241"/>
      <c r="T39" s="241"/>
      <c r="U39" s="241"/>
      <c r="V39" s="241"/>
      <c r="W39" s="241"/>
      <c r="X39" s="241"/>
      <c r="Y39" s="241"/>
      <c r="Z39" s="241"/>
    </row>
    <row r="40" spans="1:26" s="245" customFormat="1" ht="13.5" customHeight="1" thickBot="1" x14ac:dyDescent="0.25">
      <c r="A40" s="247" t="s">
        <v>261</v>
      </c>
      <c r="B40" s="1789">
        <f>'SF Illustration - 2 Plan'!B42</f>
        <v>0</v>
      </c>
      <c r="C40" s="1790"/>
      <c r="D40" s="1790"/>
      <c r="E40" s="1791"/>
      <c r="F40" s="1789">
        <f>'SF Illustration - 2 Plan'!E42</f>
        <v>0</v>
      </c>
      <c r="G40" s="1790"/>
      <c r="H40" s="1790"/>
      <c r="I40" s="1791"/>
      <c r="J40" s="1792" t="e">
        <f>'SF Illustration - 2 Plan'!F42</f>
        <v>#VALUE!</v>
      </c>
      <c r="K40" s="1793"/>
      <c r="L40" s="1793"/>
      <c r="M40" s="1794"/>
      <c r="N40" s="1795" t="e">
        <f>'SF Illustration - 2 Plan'!#REF!</f>
        <v>#REF!</v>
      </c>
      <c r="O40" s="1796"/>
      <c r="P40" s="246"/>
      <c r="Q40" s="246"/>
      <c r="R40" s="246"/>
      <c r="S40" s="246"/>
      <c r="T40" s="246"/>
      <c r="U40" s="246"/>
      <c r="V40" s="246"/>
      <c r="W40" s="246"/>
      <c r="X40" s="246"/>
      <c r="Y40" s="246"/>
      <c r="Z40" s="246"/>
    </row>
    <row r="41" spans="1:26" s="244" customFormat="1" ht="13.5" customHeight="1" thickBot="1" x14ac:dyDescent="0.25">
      <c r="A41" s="417" t="s">
        <v>260</v>
      </c>
      <c r="B41" s="1766">
        <f>'SF Illustration - 2 Plan'!B51</f>
        <v>0</v>
      </c>
      <c r="C41" s="1767"/>
      <c r="D41" s="1767"/>
      <c r="E41" s="1768"/>
      <c r="F41" s="1766">
        <f>'SF Illustration - 2 Plan'!D51</f>
        <v>0</v>
      </c>
      <c r="G41" s="1767"/>
      <c r="H41" s="1767"/>
      <c r="I41" s="1768"/>
      <c r="J41" s="1769">
        <f>'SF Illustration - 2 Plan'!F51</f>
        <v>0</v>
      </c>
      <c r="K41" s="1770"/>
      <c r="L41" s="1770"/>
      <c r="M41" s="1771"/>
      <c r="N41" s="1772"/>
      <c r="O41" s="1773"/>
      <c r="P41" s="241"/>
      <c r="Q41" s="241"/>
      <c r="R41" s="241"/>
      <c r="S41" s="241"/>
      <c r="T41" s="241"/>
      <c r="U41" s="241"/>
      <c r="V41" s="241"/>
      <c r="W41" s="241"/>
      <c r="X41" s="241"/>
      <c r="Y41" s="241"/>
      <c r="Z41" s="241"/>
    </row>
    <row r="42" spans="1:26" ht="10.15" customHeight="1" x14ac:dyDescent="0.2">
      <c r="A42" s="1683"/>
      <c r="B42" s="1683"/>
      <c r="C42" s="1683"/>
      <c r="D42" s="1683"/>
      <c r="E42" s="1683"/>
      <c r="F42" s="1683"/>
      <c r="G42" s="1683"/>
      <c r="H42" s="241"/>
      <c r="I42" s="241"/>
    </row>
    <row r="43" spans="1:26" ht="10.15" customHeight="1" x14ac:dyDescent="0.2">
      <c r="A43" s="834"/>
      <c r="B43" s="243"/>
      <c r="C43" s="243"/>
      <c r="D43" s="243"/>
      <c r="E43" s="243"/>
      <c r="F43" s="243"/>
      <c r="G43" s="243"/>
      <c r="H43" s="243"/>
      <c r="I43" s="243"/>
    </row>
    <row r="44" spans="1:26" ht="19.5" x14ac:dyDescent="0.3">
      <c r="F44" s="236" t="s">
        <v>199</v>
      </c>
      <c r="G44" s="1656" t="str">
        <f>RFP!C10</f>
        <v>Required</v>
      </c>
      <c r="H44" s="1656"/>
      <c r="I44" s="1656"/>
      <c r="J44" s="1656"/>
      <c r="K44" s="1656"/>
      <c r="L44" s="1656"/>
      <c r="M44" s="1656"/>
    </row>
    <row r="45" spans="1:26" ht="15.75" x14ac:dyDescent="0.25">
      <c r="F45" s="234" t="s">
        <v>200</v>
      </c>
      <c r="G45" s="1657" t="str">
        <f>RFP!C238</f>
        <v>Required</v>
      </c>
      <c r="H45" s="1657"/>
      <c r="I45" s="1657"/>
      <c r="J45" s="1657"/>
      <c r="K45" s="1657"/>
      <c r="L45" s="1657"/>
      <c r="M45" s="1657"/>
    </row>
    <row r="46" spans="1:26" ht="15.75" x14ac:dyDescent="0.25">
      <c r="F46" s="234" t="s">
        <v>201</v>
      </c>
      <c r="G46" s="1658" t="str">
        <f>RFP!G41</f>
        <v>Required</v>
      </c>
      <c r="H46" s="1658"/>
      <c r="I46" s="1658"/>
      <c r="J46" s="1658"/>
      <c r="K46" s="1658"/>
      <c r="L46" s="1658"/>
      <c r="M46" s="1658"/>
    </row>
    <row r="47" spans="1:26" ht="12.75" customHeight="1" x14ac:dyDescent="0.2"/>
    <row r="48" spans="1:26" ht="18" customHeight="1" x14ac:dyDescent="0.25">
      <c r="A48" s="1663" t="s">
        <v>478</v>
      </c>
      <c r="B48" s="1663"/>
      <c r="C48" s="1663"/>
      <c r="D48" s="1663"/>
      <c r="E48" s="1663"/>
      <c r="F48" s="1663"/>
      <c r="G48" s="1663"/>
      <c r="H48" s="1663"/>
      <c r="I48" s="1663"/>
      <c r="J48" s="1663"/>
      <c r="K48" s="1663"/>
      <c r="L48" s="1663"/>
      <c r="M48" s="1663"/>
      <c r="N48" s="1663"/>
      <c r="O48" s="1663"/>
    </row>
    <row r="49" spans="1:26" ht="15.75" customHeight="1" x14ac:dyDescent="0.2"/>
    <row r="50" spans="1:26" s="420" customFormat="1" ht="13.5" thickBot="1" x14ac:dyDescent="0.25">
      <c r="B50" s="1659" t="s">
        <v>0</v>
      </c>
      <c r="C50" s="1659"/>
      <c r="D50" s="1659"/>
      <c r="E50" s="1659"/>
      <c r="F50" s="1659" t="str">
        <f>F7</f>
        <v>Renewal</v>
      </c>
      <c r="G50" s="1659"/>
      <c r="H50" s="1659"/>
      <c r="I50" s="1659"/>
      <c r="J50" s="1834" t="s">
        <v>351</v>
      </c>
      <c r="K50" s="1834"/>
      <c r="L50" s="1834"/>
      <c r="M50" s="1834"/>
      <c r="N50" s="1834" t="s">
        <v>351</v>
      </c>
      <c r="O50" s="1834"/>
      <c r="P50" s="421"/>
      <c r="Q50" s="421"/>
      <c r="R50" s="421"/>
      <c r="S50" s="421"/>
      <c r="T50" s="421"/>
      <c r="U50" s="421"/>
      <c r="V50" s="421"/>
      <c r="W50" s="421"/>
      <c r="X50" s="421"/>
      <c r="Y50" s="421"/>
      <c r="Z50" s="421"/>
    </row>
    <row r="51" spans="1:26" s="244" customFormat="1" ht="21.75" customHeight="1" thickBot="1" x14ac:dyDescent="0.25">
      <c r="A51" s="276" t="s">
        <v>332</v>
      </c>
      <c r="B51" s="1660" t="str">
        <f>RFP!C41</f>
        <v>Required</v>
      </c>
      <c r="C51" s="1661"/>
      <c r="D51" s="1661"/>
      <c r="E51" s="1662"/>
      <c r="F51" s="1660" t="str">
        <f>B51</f>
        <v>Required</v>
      </c>
      <c r="G51" s="1661"/>
      <c r="H51" s="1661"/>
      <c r="I51" s="1662"/>
      <c r="J51" s="1670" t="s">
        <v>47</v>
      </c>
      <c r="K51" s="1838"/>
      <c r="L51" s="1838"/>
      <c r="M51" s="1671"/>
      <c r="N51" s="1835" t="s">
        <v>47</v>
      </c>
      <c r="O51" s="1714"/>
      <c r="P51" s="241"/>
      <c r="Q51" s="241"/>
      <c r="R51" s="241"/>
      <c r="S51" s="241"/>
      <c r="T51" s="241"/>
      <c r="U51" s="241"/>
      <c r="V51" s="241"/>
      <c r="W51" s="241"/>
      <c r="X51" s="241"/>
      <c r="Y51" s="241"/>
      <c r="Z51" s="241"/>
    </row>
    <row r="52" spans="1:26" ht="12.75" customHeight="1" x14ac:dyDescent="0.2">
      <c r="A52" s="275"/>
      <c r="B52" s="1664">
        <f>RFP!D84</f>
        <v>0</v>
      </c>
      <c r="C52" s="1836"/>
      <c r="D52" s="1738">
        <f>RFP!D116</f>
        <v>0</v>
      </c>
      <c r="E52" s="1667"/>
      <c r="F52" s="1666">
        <f>RFP!G84</f>
        <v>0</v>
      </c>
      <c r="G52" s="1837"/>
      <c r="H52" s="1738">
        <f>RFP!G116</f>
        <v>0</v>
      </c>
      <c r="I52" s="1667"/>
      <c r="J52" s="1666">
        <f>Underwriting!B45</f>
        <v>0</v>
      </c>
      <c r="K52" s="1837"/>
      <c r="L52" s="1738">
        <f>Underwriting!C45</f>
        <v>0</v>
      </c>
      <c r="M52" s="1667"/>
      <c r="N52" s="1738" t="str">
        <f>Underwriting!E45</f>
        <v>HealthySolutions</v>
      </c>
      <c r="O52" s="1667"/>
    </row>
    <row r="53" spans="1:26" s="270" customFormat="1" ht="12.75" customHeight="1" x14ac:dyDescent="0.2">
      <c r="A53" s="271" t="s">
        <v>48</v>
      </c>
      <c r="B53" s="1694"/>
      <c r="C53" s="1824"/>
      <c r="D53" s="1748"/>
      <c r="E53" s="1695"/>
      <c r="F53" s="1694"/>
      <c r="G53" s="1824"/>
      <c r="H53" s="1748"/>
      <c r="I53" s="1695"/>
      <c r="J53" s="1694"/>
      <c r="K53" s="1824"/>
      <c r="L53" s="1748"/>
      <c r="M53" s="1695"/>
      <c r="N53" s="1748" t="str">
        <f>Underwriting!B106</f>
        <v>$2,000 / $4,000 Rewards</v>
      </c>
      <c r="O53" s="1695"/>
      <c r="P53" s="241"/>
      <c r="Q53" s="241"/>
      <c r="R53" s="241"/>
      <c r="S53" s="241"/>
      <c r="T53" s="241"/>
      <c r="U53" s="241"/>
      <c r="V53" s="241"/>
      <c r="W53" s="241"/>
      <c r="X53" s="241"/>
      <c r="Y53" s="241"/>
      <c r="Z53" s="241"/>
    </row>
    <row r="54" spans="1:26" ht="11.25" customHeight="1" x14ac:dyDescent="0.2">
      <c r="A54" s="272" t="s">
        <v>49</v>
      </c>
      <c r="B54" s="1654">
        <f>RFP!D85</f>
        <v>0</v>
      </c>
      <c r="C54" s="1825"/>
      <c r="D54" s="1826">
        <f>RFP!D117</f>
        <v>0</v>
      </c>
      <c r="E54" s="1655"/>
      <c r="F54" s="1654">
        <f>RFP!G85</f>
        <v>0</v>
      </c>
      <c r="G54" s="1825"/>
      <c r="H54" s="1826">
        <f>RFP!G117</f>
        <v>0</v>
      </c>
      <c r="I54" s="1655"/>
      <c r="J54" s="1711">
        <f>F54</f>
        <v>0</v>
      </c>
      <c r="K54" s="1827"/>
      <c r="L54" s="1751">
        <f>H54</f>
        <v>0</v>
      </c>
      <c r="M54" s="1712"/>
      <c r="N54" s="1751" t="str">
        <f>Underwriting!B107</f>
        <v>$3,000 / $6,000</v>
      </c>
      <c r="O54" s="1712"/>
    </row>
    <row r="55" spans="1:26" ht="11.25" customHeight="1" thickBot="1" x14ac:dyDescent="0.25">
      <c r="A55" s="274" t="s">
        <v>50</v>
      </c>
      <c r="B55" s="1709">
        <f>RFP!D86</f>
        <v>0</v>
      </c>
      <c r="C55" s="1830"/>
      <c r="D55" s="1831">
        <f>RFP!D118</f>
        <v>0</v>
      </c>
      <c r="E55" s="1710"/>
      <c r="F55" s="1709">
        <f>RFP!G86</f>
        <v>0</v>
      </c>
      <c r="G55" s="1830"/>
      <c r="H55" s="1831">
        <f>RFP!G118</f>
        <v>0</v>
      </c>
      <c r="I55" s="1710"/>
      <c r="J55" s="1715">
        <f t="shared" ref="J55:J70" si="10">F55</f>
        <v>0</v>
      </c>
      <c r="K55" s="1815"/>
      <c r="L55" s="1741">
        <f t="shared" ref="L55:L70" si="11">H55</f>
        <v>0</v>
      </c>
      <c r="M55" s="1716"/>
      <c r="N55" s="1741" t="str">
        <f>Underwriting!B108</f>
        <v>Combined</v>
      </c>
      <c r="O55" s="1716"/>
    </row>
    <row r="56" spans="1:26" s="270" customFormat="1" x14ac:dyDescent="0.2">
      <c r="A56" s="271" t="s">
        <v>51</v>
      </c>
      <c r="B56" s="1646"/>
      <c r="C56" s="1832"/>
      <c r="D56" s="1833"/>
      <c r="E56" s="1647"/>
      <c r="F56" s="1646"/>
      <c r="G56" s="1832"/>
      <c r="H56" s="1833"/>
      <c r="I56" s="1647"/>
      <c r="J56" s="1820"/>
      <c r="K56" s="1821"/>
      <c r="L56" s="1744"/>
      <c r="M56" s="1745"/>
      <c r="N56" s="1822"/>
      <c r="O56" s="1823"/>
      <c r="P56" s="241"/>
      <c r="Q56" s="241"/>
      <c r="R56" s="241"/>
      <c r="S56" s="241"/>
      <c r="T56" s="241"/>
      <c r="U56" s="241"/>
      <c r="V56" s="241"/>
      <c r="W56" s="241"/>
      <c r="X56" s="241"/>
      <c r="Y56" s="241"/>
      <c r="Z56" s="241"/>
    </row>
    <row r="57" spans="1:26" x14ac:dyDescent="0.2">
      <c r="A57" s="272" t="s">
        <v>52</v>
      </c>
      <c r="B57" s="1654">
        <f>RFP!D91</f>
        <v>0</v>
      </c>
      <c r="C57" s="1825"/>
      <c r="D57" s="1826">
        <f>RFP!D123</f>
        <v>0</v>
      </c>
      <c r="E57" s="1655"/>
      <c r="F57" s="1654">
        <f>RFP!G91</f>
        <v>0</v>
      </c>
      <c r="G57" s="1825"/>
      <c r="H57" s="1826">
        <f>RFP!G123</f>
        <v>0</v>
      </c>
      <c r="I57" s="1655"/>
      <c r="J57" s="1711">
        <f t="shared" si="10"/>
        <v>0</v>
      </c>
      <c r="K57" s="1827"/>
      <c r="L57" s="1751">
        <f t="shared" si="11"/>
        <v>0</v>
      </c>
      <c r="M57" s="1712"/>
      <c r="N57" s="1751">
        <f>Underwriting!B113</f>
        <v>25</v>
      </c>
      <c r="O57" s="1712"/>
    </row>
    <row r="58" spans="1:26" x14ac:dyDescent="0.2">
      <c r="A58" s="272" t="s">
        <v>53</v>
      </c>
      <c r="B58" s="1654">
        <f>RFP!D92</f>
        <v>0</v>
      </c>
      <c r="C58" s="1825"/>
      <c r="D58" s="1826">
        <f>RFP!D124</f>
        <v>0</v>
      </c>
      <c r="E58" s="1655"/>
      <c r="F58" s="1654">
        <f>RFP!G92</f>
        <v>0</v>
      </c>
      <c r="G58" s="1825"/>
      <c r="H58" s="1826">
        <f>RFP!G124</f>
        <v>0</v>
      </c>
      <c r="I58" s="1655"/>
      <c r="J58" s="1711">
        <f t="shared" si="10"/>
        <v>0</v>
      </c>
      <c r="K58" s="1827"/>
      <c r="L58" s="1751">
        <f t="shared" si="11"/>
        <v>0</v>
      </c>
      <c r="M58" s="1712"/>
      <c r="N58" s="1751">
        <f>Underwriting!B114</f>
        <v>40</v>
      </c>
      <c r="O58" s="1712"/>
    </row>
    <row r="59" spans="1:26" x14ac:dyDescent="0.2">
      <c r="A59" s="272" t="s">
        <v>54</v>
      </c>
      <c r="B59" s="1654">
        <f>RFP!D93</f>
        <v>0</v>
      </c>
      <c r="C59" s="1825"/>
      <c r="D59" s="1826">
        <f>RFP!D125</f>
        <v>0</v>
      </c>
      <c r="E59" s="1655"/>
      <c r="F59" s="1654">
        <f>RFP!G93</f>
        <v>0</v>
      </c>
      <c r="G59" s="1825"/>
      <c r="H59" s="1826">
        <f>RFP!G125</f>
        <v>0</v>
      </c>
      <c r="I59" s="1655"/>
      <c r="J59" s="1711">
        <f t="shared" si="10"/>
        <v>0</v>
      </c>
      <c r="K59" s="1827"/>
      <c r="L59" s="1751">
        <f t="shared" si="11"/>
        <v>0</v>
      </c>
      <c r="M59" s="1712"/>
      <c r="N59" s="1751">
        <f>Underwriting!B115</f>
        <v>30</v>
      </c>
      <c r="O59" s="1712"/>
    </row>
    <row r="60" spans="1:26" ht="11.25" customHeight="1" x14ac:dyDescent="0.2">
      <c r="A60" s="272" t="s">
        <v>55</v>
      </c>
      <c r="B60" s="1654">
        <f>RFP!D95</f>
        <v>0</v>
      </c>
      <c r="C60" s="1825"/>
      <c r="D60" s="1826">
        <f>RFP!D127</f>
        <v>0</v>
      </c>
      <c r="E60" s="1655"/>
      <c r="F60" s="1654">
        <f>RFP!G95</f>
        <v>0</v>
      </c>
      <c r="G60" s="1825"/>
      <c r="H60" s="1826">
        <f>RFP!G127</f>
        <v>0</v>
      </c>
      <c r="I60" s="1655"/>
      <c r="J60" s="1711">
        <f t="shared" si="10"/>
        <v>0</v>
      </c>
      <c r="K60" s="1827"/>
      <c r="L60" s="1751">
        <f t="shared" si="11"/>
        <v>0</v>
      </c>
      <c r="M60" s="1712"/>
      <c r="N60" s="1751" t="str">
        <f>Underwriting!B117</f>
        <v>100% after Deductible</v>
      </c>
      <c r="O60" s="1712"/>
    </row>
    <row r="61" spans="1:26" x14ac:dyDescent="0.2">
      <c r="A61" s="272" t="s">
        <v>56</v>
      </c>
      <c r="B61" s="1675">
        <f>RFP!D94</f>
        <v>0</v>
      </c>
      <c r="C61" s="1807"/>
      <c r="D61" s="1808">
        <f>RFP!D126</f>
        <v>0</v>
      </c>
      <c r="E61" s="1676"/>
      <c r="F61" s="1675">
        <f>RFP!G94</f>
        <v>0</v>
      </c>
      <c r="G61" s="1807"/>
      <c r="H61" s="1808">
        <f>RFP!G126</f>
        <v>0</v>
      </c>
      <c r="I61" s="1676"/>
      <c r="J61" s="1727">
        <f t="shared" si="10"/>
        <v>0</v>
      </c>
      <c r="K61" s="1809"/>
      <c r="L61" s="1761">
        <f t="shared" si="11"/>
        <v>0</v>
      </c>
      <c r="M61" s="1653"/>
      <c r="N61" s="1761" t="str">
        <f>Underwriting!B116</f>
        <v>$200 then 100%</v>
      </c>
      <c r="O61" s="1653"/>
    </row>
    <row r="62" spans="1:26" s="270" customFormat="1" x14ac:dyDescent="0.2">
      <c r="A62" s="273" t="s">
        <v>57</v>
      </c>
      <c r="B62" s="1694"/>
      <c r="C62" s="1824"/>
      <c r="D62" s="1748"/>
      <c r="E62" s="1695"/>
      <c r="F62" s="1694"/>
      <c r="G62" s="1824"/>
      <c r="H62" s="1748"/>
      <c r="I62" s="1695"/>
      <c r="J62" s="1820"/>
      <c r="K62" s="1821"/>
      <c r="L62" s="1744"/>
      <c r="M62" s="1745"/>
      <c r="N62" s="1822"/>
      <c r="O62" s="1823"/>
      <c r="P62" s="241"/>
      <c r="Q62" s="241"/>
      <c r="R62" s="241"/>
      <c r="S62" s="241"/>
      <c r="T62" s="241"/>
      <c r="U62" s="241"/>
      <c r="V62" s="241"/>
      <c r="W62" s="241"/>
      <c r="X62" s="241"/>
      <c r="Y62" s="241"/>
      <c r="Z62" s="241"/>
    </row>
    <row r="63" spans="1:26" x14ac:dyDescent="0.2">
      <c r="A63" s="272" t="s">
        <v>49</v>
      </c>
      <c r="B63" s="1725">
        <f>RFP!D87</f>
        <v>0</v>
      </c>
      <c r="C63" s="1828"/>
      <c r="D63" s="1754">
        <f>RFP!D119</f>
        <v>0</v>
      </c>
      <c r="E63" s="1726"/>
      <c r="F63" s="1725">
        <f>RFP!G87</f>
        <v>0</v>
      </c>
      <c r="G63" s="1828"/>
      <c r="H63" s="1754">
        <f>RFP!G119</f>
        <v>0</v>
      </c>
      <c r="I63" s="1726"/>
      <c r="J63" s="1725">
        <f t="shared" si="10"/>
        <v>0</v>
      </c>
      <c r="K63" s="1828"/>
      <c r="L63" s="1754">
        <f t="shared" si="11"/>
        <v>0</v>
      </c>
      <c r="M63" s="1726"/>
      <c r="N63" s="1754">
        <f>Underwriting!B109</f>
        <v>1</v>
      </c>
      <c r="O63" s="1712"/>
    </row>
    <row r="64" spans="1:26" x14ac:dyDescent="0.2">
      <c r="A64" s="269" t="s">
        <v>50</v>
      </c>
      <c r="B64" s="1652">
        <f>RFP!D88</f>
        <v>0</v>
      </c>
      <c r="C64" s="1809"/>
      <c r="D64" s="1757">
        <f>RFP!D120</f>
        <v>0</v>
      </c>
      <c r="E64" s="1653"/>
      <c r="F64" s="1652">
        <f>RFP!G88</f>
        <v>0</v>
      </c>
      <c r="G64" s="1809"/>
      <c r="H64" s="1757">
        <f>RFP!G120</f>
        <v>0</v>
      </c>
      <c r="I64" s="1653"/>
      <c r="J64" s="1652">
        <f t="shared" si="10"/>
        <v>0</v>
      </c>
      <c r="K64" s="1829"/>
      <c r="L64" s="1757">
        <f t="shared" si="11"/>
        <v>0</v>
      </c>
      <c r="M64" s="1758"/>
      <c r="N64" s="1757">
        <f>Underwriting!B110</f>
        <v>1</v>
      </c>
      <c r="O64" s="1653"/>
    </row>
    <row r="65" spans="1:26" s="270" customFormat="1" x14ac:dyDescent="0.2">
      <c r="A65" s="273" t="s">
        <v>58</v>
      </c>
      <c r="B65" s="1694"/>
      <c r="C65" s="1824"/>
      <c r="D65" s="1748"/>
      <c r="E65" s="1695"/>
      <c r="F65" s="1694"/>
      <c r="G65" s="1824"/>
      <c r="H65" s="1748"/>
      <c r="I65" s="1695"/>
      <c r="J65" s="1820"/>
      <c r="K65" s="1821"/>
      <c r="L65" s="1744"/>
      <c r="M65" s="1745"/>
      <c r="N65" s="1822"/>
      <c r="O65" s="1823"/>
      <c r="P65" s="241"/>
      <c r="Q65" s="241"/>
      <c r="R65" s="241"/>
      <c r="S65" s="241"/>
      <c r="T65" s="241"/>
      <c r="U65" s="241"/>
      <c r="V65" s="241"/>
      <c r="W65" s="241"/>
      <c r="X65" s="241"/>
      <c r="Y65" s="241"/>
      <c r="Z65" s="241"/>
    </row>
    <row r="66" spans="1:26" x14ac:dyDescent="0.2">
      <c r="A66" s="272" t="s">
        <v>49</v>
      </c>
      <c r="B66" s="1654">
        <f>RFP!D89</f>
        <v>0</v>
      </c>
      <c r="C66" s="1825"/>
      <c r="D66" s="1826">
        <f>RFP!D121</f>
        <v>0</v>
      </c>
      <c r="E66" s="1655"/>
      <c r="F66" s="1654">
        <f>RFP!G89</f>
        <v>0</v>
      </c>
      <c r="G66" s="1825"/>
      <c r="H66" s="1826">
        <f>RFP!G121</f>
        <v>0</v>
      </c>
      <c r="I66" s="1655"/>
      <c r="J66" s="1711">
        <f t="shared" si="10"/>
        <v>0</v>
      </c>
      <c r="K66" s="1827"/>
      <c r="L66" s="1751">
        <f t="shared" si="11"/>
        <v>0</v>
      </c>
      <c r="M66" s="1712"/>
      <c r="N66" s="1751" t="str">
        <f>Underwriting!B111</f>
        <v>$4,000 / $8,000</v>
      </c>
      <c r="O66" s="1712"/>
    </row>
    <row r="67" spans="1:26" x14ac:dyDescent="0.2">
      <c r="A67" s="269" t="s">
        <v>50</v>
      </c>
      <c r="B67" s="1675">
        <f>RFP!D90</f>
        <v>0</v>
      </c>
      <c r="C67" s="1807"/>
      <c r="D67" s="1808">
        <f>RFP!D122</f>
        <v>0</v>
      </c>
      <c r="E67" s="1676"/>
      <c r="F67" s="1675">
        <f>RFP!G90</f>
        <v>0</v>
      </c>
      <c r="G67" s="1807"/>
      <c r="H67" s="1808">
        <f>RFP!G122</f>
        <v>0</v>
      </c>
      <c r="I67" s="1676"/>
      <c r="J67" s="1727">
        <f t="shared" si="10"/>
        <v>0</v>
      </c>
      <c r="K67" s="1809"/>
      <c r="L67" s="1761">
        <f t="shared" si="11"/>
        <v>0</v>
      </c>
      <c r="M67" s="1653"/>
      <c r="N67" s="1761" t="str">
        <f>Underwriting!B112</f>
        <v>Combined</v>
      </c>
      <c r="O67" s="1653"/>
    </row>
    <row r="68" spans="1:26" s="270" customFormat="1" x14ac:dyDescent="0.2">
      <c r="A68" s="271" t="s">
        <v>59</v>
      </c>
      <c r="B68" s="1698"/>
      <c r="C68" s="1816"/>
      <c r="D68" s="1817"/>
      <c r="E68" s="1699"/>
      <c r="F68" s="1698"/>
      <c r="G68" s="1816"/>
      <c r="H68" s="1818"/>
      <c r="I68" s="1819"/>
      <c r="J68" s="1820"/>
      <c r="K68" s="1821"/>
      <c r="L68" s="1744"/>
      <c r="M68" s="1745"/>
      <c r="N68" s="1822"/>
      <c r="O68" s="1823"/>
      <c r="P68" s="241"/>
      <c r="Q68" s="241"/>
      <c r="R68" s="241"/>
      <c r="S68" s="241"/>
      <c r="T68" s="241"/>
      <c r="U68" s="241"/>
      <c r="V68" s="241"/>
      <c r="W68" s="241"/>
      <c r="X68" s="241"/>
      <c r="Y68" s="241"/>
      <c r="Z68" s="241"/>
    </row>
    <row r="69" spans="1:26" s="242" customFormat="1" x14ac:dyDescent="0.2">
      <c r="A69" s="269" t="s">
        <v>60</v>
      </c>
      <c r="B69" s="1675">
        <f>RFP!D97</f>
        <v>0</v>
      </c>
      <c r="C69" s="1807"/>
      <c r="D69" s="1808">
        <f>RFP!D129</f>
        <v>0</v>
      </c>
      <c r="E69" s="1676"/>
      <c r="F69" s="1675">
        <f>RFP!G97</f>
        <v>0</v>
      </c>
      <c r="G69" s="1807"/>
      <c r="H69" s="1808">
        <f>RFP!G129</f>
        <v>0</v>
      </c>
      <c r="I69" s="1676"/>
      <c r="J69" s="1727">
        <f t="shared" si="10"/>
        <v>0</v>
      </c>
      <c r="K69" s="1809"/>
      <c r="L69" s="1761">
        <f t="shared" si="11"/>
        <v>0</v>
      </c>
      <c r="M69" s="1653"/>
      <c r="N69" s="1761" t="str">
        <f>Underwriting!B119</f>
        <v>$0/$25/$65</v>
      </c>
      <c r="O69" s="1653"/>
      <c r="P69" s="267"/>
      <c r="Q69" s="267"/>
      <c r="R69" s="267"/>
      <c r="S69" s="267"/>
      <c r="T69" s="267"/>
      <c r="U69" s="267"/>
      <c r="V69" s="267"/>
      <c r="W69" s="267"/>
      <c r="X69" s="267"/>
      <c r="Y69" s="267"/>
      <c r="Z69" s="267"/>
    </row>
    <row r="70" spans="1:26" s="266" customFormat="1" ht="12" thickBot="1" x14ac:dyDescent="0.25">
      <c r="A70" s="268" t="s">
        <v>144</v>
      </c>
      <c r="B70" s="1810">
        <f>RFP!D96</f>
        <v>0</v>
      </c>
      <c r="C70" s="1811"/>
      <c r="D70" s="1812">
        <f>RFP!D128</f>
        <v>0</v>
      </c>
      <c r="E70" s="1722"/>
      <c r="F70" s="1810">
        <f>RFP!G96</f>
        <v>0</v>
      </c>
      <c r="G70" s="1811"/>
      <c r="H70" s="1813">
        <f>RFP!G128</f>
        <v>0</v>
      </c>
      <c r="I70" s="1814"/>
      <c r="J70" s="1715">
        <f t="shared" si="10"/>
        <v>0</v>
      </c>
      <c r="K70" s="1815"/>
      <c r="L70" s="1741">
        <f t="shared" si="11"/>
        <v>0</v>
      </c>
      <c r="M70" s="1716"/>
      <c r="N70" s="1741">
        <f>Underwriting!B118</f>
        <v>0</v>
      </c>
      <c r="O70" s="1716"/>
      <c r="P70" s="267"/>
      <c r="Q70" s="267"/>
      <c r="R70" s="267"/>
      <c r="S70" s="267"/>
      <c r="T70" s="267"/>
      <c r="U70" s="267"/>
      <c r="V70" s="267"/>
      <c r="W70" s="267"/>
      <c r="X70" s="267"/>
      <c r="Y70" s="267"/>
      <c r="Z70" s="267"/>
    </row>
    <row r="71" spans="1:26" s="263" customFormat="1" ht="13.5" customHeight="1" thickBot="1" x14ac:dyDescent="0.25">
      <c r="A71" s="295"/>
      <c r="B71" s="1802" t="s">
        <v>259</v>
      </c>
      <c r="C71" s="1803"/>
      <c r="D71" s="1803"/>
      <c r="E71" s="1803"/>
      <c r="F71" s="1803"/>
      <c r="G71" s="1803"/>
      <c r="H71" s="1803"/>
      <c r="I71" s="1803"/>
      <c r="J71" s="1803"/>
      <c r="K71" s="1803"/>
      <c r="L71" s="1803"/>
      <c r="M71" s="1804"/>
      <c r="N71" s="890"/>
      <c r="O71" s="890"/>
      <c r="P71" s="264"/>
      <c r="Q71" s="264"/>
      <c r="R71" s="264"/>
      <c r="S71" s="264"/>
      <c r="T71" s="264"/>
      <c r="U71" s="264"/>
      <c r="V71" s="264"/>
      <c r="W71" s="264"/>
      <c r="X71" s="264"/>
      <c r="Y71" s="264"/>
      <c r="Z71" s="264"/>
    </row>
    <row r="72" spans="1:26" x14ac:dyDescent="0.2">
      <c r="A72" s="262" t="s">
        <v>61</v>
      </c>
      <c r="B72" s="260">
        <f>Underwriting!B20</f>
        <v>0</v>
      </c>
      <c r="C72" s="296">
        <f>C29</f>
        <v>0</v>
      </c>
      <c r="D72" s="297">
        <f>RFP!D105</f>
        <v>0</v>
      </c>
      <c r="E72" s="261">
        <f>E29</f>
        <v>0</v>
      </c>
      <c r="F72" s="260">
        <f>Underwriting!B31</f>
        <v>0</v>
      </c>
      <c r="G72" s="298">
        <f>G29</f>
        <v>0</v>
      </c>
      <c r="H72" s="297">
        <f>RFP!F105</f>
        <v>0</v>
      </c>
      <c r="I72" s="259">
        <f>I29</f>
        <v>0</v>
      </c>
      <c r="J72" s="260">
        <f>F72</f>
        <v>0</v>
      </c>
      <c r="K72" s="615" t="e">
        <f>PremEquivwksht!M9</f>
        <v>#VALUE!</v>
      </c>
      <c r="L72" s="297">
        <f>H72</f>
        <v>0</v>
      </c>
      <c r="M72" s="617" t="e">
        <f>PremEquivwksht!O9</f>
        <v>#VALUE!</v>
      </c>
      <c r="N72" s="297">
        <f>Underwriting!F31</f>
        <v>0</v>
      </c>
      <c r="O72" s="617">
        <f>'Premium Equiv. - 2 Plans'!E23</f>
        <v>0</v>
      </c>
    </row>
    <row r="73" spans="1:26" x14ac:dyDescent="0.2">
      <c r="A73" s="256" t="s">
        <v>42</v>
      </c>
      <c r="B73" s="254">
        <f>Underwriting!B21</f>
        <v>0</v>
      </c>
      <c r="C73" s="299">
        <f t="shared" ref="C73:C75" si="12">C30</f>
        <v>0</v>
      </c>
      <c r="D73" s="300">
        <f>RFP!D106</f>
        <v>0</v>
      </c>
      <c r="E73" s="258">
        <f t="shared" ref="E73:E75" si="13">E30</f>
        <v>0</v>
      </c>
      <c r="F73" s="254">
        <f>Underwriting!B32</f>
        <v>0</v>
      </c>
      <c r="G73" s="301">
        <f t="shared" ref="G73:G75" si="14">G30</f>
        <v>0</v>
      </c>
      <c r="H73" s="300">
        <f>RFP!F106</f>
        <v>0</v>
      </c>
      <c r="I73" s="257">
        <f t="shared" ref="I73:I75" si="15">I30</f>
        <v>0</v>
      </c>
      <c r="J73" s="964">
        <f>F73</f>
        <v>0</v>
      </c>
      <c r="K73" s="616" t="e">
        <f>PremEquivwksht!M10</f>
        <v>#VALUE!</v>
      </c>
      <c r="L73" s="300">
        <f>H73</f>
        <v>0</v>
      </c>
      <c r="M73" s="618" t="e">
        <f>PremEquivwksht!O10</f>
        <v>#VALUE!</v>
      </c>
      <c r="N73" s="300">
        <f>Underwriting!F32</f>
        <v>0</v>
      </c>
      <c r="O73" s="618">
        <f>'Premium Equiv. - 2 Plans'!E24</f>
        <v>0</v>
      </c>
    </row>
    <row r="74" spans="1:26" x14ac:dyDescent="0.2">
      <c r="A74" s="256" t="s">
        <v>43</v>
      </c>
      <c r="B74" s="254">
        <f>Underwriting!B22</f>
        <v>0</v>
      </c>
      <c r="C74" s="299">
        <f t="shared" si="12"/>
        <v>0</v>
      </c>
      <c r="D74" s="300">
        <f>RFP!D107</f>
        <v>0</v>
      </c>
      <c r="E74" s="258">
        <f t="shared" si="13"/>
        <v>0</v>
      </c>
      <c r="F74" s="254">
        <f>Underwriting!B33</f>
        <v>0</v>
      </c>
      <c r="G74" s="301">
        <f t="shared" si="14"/>
        <v>0</v>
      </c>
      <c r="H74" s="300">
        <f>RFP!F107</f>
        <v>0</v>
      </c>
      <c r="I74" s="257">
        <f t="shared" si="15"/>
        <v>0</v>
      </c>
      <c r="J74" s="254">
        <f>F74</f>
        <v>0</v>
      </c>
      <c r="K74" s="616" t="e">
        <f>PremEquivwksht!M11</f>
        <v>#VALUE!</v>
      </c>
      <c r="L74" s="300">
        <f>H74</f>
        <v>0</v>
      </c>
      <c r="M74" s="618" t="e">
        <f>PremEquivwksht!O11</f>
        <v>#VALUE!</v>
      </c>
      <c r="N74" s="300">
        <f>Underwriting!F33</f>
        <v>0</v>
      </c>
      <c r="O74" s="618">
        <f>'Premium Equiv. - 2 Plans'!E25</f>
        <v>0</v>
      </c>
    </row>
    <row r="75" spans="1:26" x14ac:dyDescent="0.2">
      <c r="A75" s="256" t="s">
        <v>44</v>
      </c>
      <c r="B75" s="254">
        <f>Underwriting!B23</f>
        <v>0</v>
      </c>
      <c r="C75" s="299">
        <f t="shared" si="12"/>
        <v>0</v>
      </c>
      <c r="D75" s="300">
        <f>RFP!D108</f>
        <v>0</v>
      </c>
      <c r="E75" s="258">
        <f t="shared" si="13"/>
        <v>0</v>
      </c>
      <c r="F75" s="254">
        <f>Underwriting!B34</f>
        <v>0</v>
      </c>
      <c r="G75" s="301">
        <f t="shared" si="14"/>
        <v>0</v>
      </c>
      <c r="H75" s="300">
        <f>RFP!F108</f>
        <v>0</v>
      </c>
      <c r="I75" s="257">
        <f t="shared" si="15"/>
        <v>0</v>
      </c>
      <c r="J75" s="254">
        <f>F75</f>
        <v>0</v>
      </c>
      <c r="K75" s="616" t="e">
        <f>PremEquivwksht!M12</f>
        <v>#VALUE!</v>
      </c>
      <c r="L75" s="300">
        <f>H75</f>
        <v>0</v>
      </c>
      <c r="M75" s="618" t="e">
        <f>PremEquivwksht!O12</f>
        <v>#VALUE!</v>
      </c>
      <c r="N75" s="850">
        <f>Underwriting!F34</f>
        <v>0</v>
      </c>
      <c r="O75" s="851">
        <f>'Premium Equiv. - 2 Plans'!E26</f>
        <v>0</v>
      </c>
    </row>
    <row r="76" spans="1:26" s="244" customFormat="1" x14ac:dyDescent="0.2">
      <c r="A76" s="252" t="s">
        <v>62</v>
      </c>
      <c r="B76" s="920"/>
      <c r="C76" s="1217">
        <f>C33</f>
        <v>0</v>
      </c>
      <c r="D76" s="1204"/>
      <c r="E76" s="1201">
        <f>E33</f>
        <v>0</v>
      </c>
      <c r="F76" s="1200"/>
      <c r="G76" s="1203">
        <f>G33</f>
        <v>0</v>
      </c>
      <c r="H76" s="1204"/>
      <c r="I76" s="1201">
        <f>I33</f>
        <v>0</v>
      </c>
      <c r="J76" s="1200"/>
      <c r="K76" s="1203" t="e">
        <f>J72*K72+J73*K73+J74*K74+J75*K75</f>
        <v>#VALUE!</v>
      </c>
      <c r="L76" s="1204"/>
      <c r="M76" s="1201" t="e">
        <f>L72*M72+L73*M73+L74*M74+L75*M75</f>
        <v>#VALUE!</v>
      </c>
      <c r="N76" s="1805">
        <f>N72*O72+N73*O73+N74*O74+N75*O75</f>
        <v>0</v>
      </c>
      <c r="O76" s="1689"/>
      <c r="P76" s="241"/>
      <c r="Q76" s="241"/>
      <c r="R76" s="241"/>
      <c r="S76" s="241"/>
      <c r="T76" s="241"/>
      <c r="U76" s="241"/>
      <c r="V76" s="241"/>
      <c r="W76" s="241"/>
      <c r="X76" s="241"/>
      <c r="Y76" s="241"/>
      <c r="Z76" s="241"/>
    </row>
    <row r="77" spans="1:26" s="244" customFormat="1" ht="12" thickBot="1" x14ac:dyDescent="0.25">
      <c r="A77" s="248" t="s">
        <v>63</v>
      </c>
      <c r="B77" s="922"/>
      <c r="C77" s="1240">
        <f>C34</f>
        <v>0</v>
      </c>
      <c r="D77" s="1241"/>
      <c r="E77" s="1242">
        <f>E34</f>
        <v>0</v>
      </c>
      <c r="F77" s="1198"/>
      <c r="G77" s="1243">
        <f>G34</f>
        <v>0</v>
      </c>
      <c r="H77" s="1202"/>
      <c r="I77" s="1199">
        <f>I34</f>
        <v>0</v>
      </c>
      <c r="J77" s="1198"/>
      <c r="K77" s="1243" t="e">
        <f>K76*12</f>
        <v>#VALUE!</v>
      </c>
      <c r="L77" s="1202"/>
      <c r="M77" s="1199" t="e">
        <f>M76*12</f>
        <v>#VALUE!</v>
      </c>
      <c r="N77" s="1806">
        <f>N76*12</f>
        <v>0</v>
      </c>
      <c r="O77" s="1701"/>
      <c r="P77" s="241"/>
      <c r="Q77" s="241"/>
      <c r="R77" s="241"/>
      <c r="S77" s="241"/>
      <c r="T77" s="241"/>
      <c r="U77" s="241"/>
      <c r="V77" s="241"/>
      <c r="W77" s="241"/>
      <c r="X77" s="241"/>
      <c r="Y77" s="241"/>
      <c r="Z77" s="241"/>
    </row>
    <row r="78" spans="1:26" s="244" customFormat="1" ht="13.5" customHeight="1" thickBot="1" x14ac:dyDescent="0.25">
      <c r="A78" s="697" t="s">
        <v>427</v>
      </c>
      <c r="B78" s="1690">
        <f>B35</f>
        <v>0</v>
      </c>
      <c r="C78" s="1797"/>
      <c r="D78" s="1797"/>
      <c r="E78" s="1691"/>
      <c r="F78" s="1797">
        <f>F35</f>
        <v>0</v>
      </c>
      <c r="G78" s="1797"/>
      <c r="H78" s="1797"/>
      <c r="I78" s="1691"/>
      <c r="J78" s="1690" t="e">
        <f>K77+M77</f>
        <v>#VALUE!</v>
      </c>
      <c r="K78" s="1798"/>
      <c r="L78" s="1798"/>
      <c r="M78" s="1799"/>
      <c r="N78" s="1800">
        <f>N77</f>
        <v>0</v>
      </c>
      <c r="O78" s="1801"/>
      <c r="P78" s="241"/>
      <c r="Q78" s="241"/>
      <c r="R78" s="241"/>
      <c r="S78" s="241"/>
      <c r="T78" s="241"/>
      <c r="U78" s="241"/>
      <c r="V78" s="241"/>
      <c r="W78" s="241"/>
      <c r="X78" s="241"/>
      <c r="Y78" s="241"/>
      <c r="Z78" s="241"/>
    </row>
    <row r="79" spans="1:26" s="244" customFormat="1" ht="13.5" customHeight="1" thickBot="1" x14ac:dyDescent="0.25">
      <c r="A79" s="696" t="s">
        <v>208</v>
      </c>
      <c r="B79" s="1690">
        <f>RFP!D196+RFP!H194</f>
        <v>0</v>
      </c>
      <c r="C79" s="1797"/>
      <c r="D79" s="1797"/>
      <c r="E79" s="1691"/>
      <c r="F79" s="1690">
        <f>B79</f>
        <v>0</v>
      </c>
      <c r="G79" s="1797"/>
      <c r="H79" s="1797"/>
      <c r="I79" s="1691"/>
      <c r="J79" s="1690">
        <f>Underwriting!B93</f>
        <v>0</v>
      </c>
      <c r="K79" s="1798"/>
      <c r="L79" s="1798"/>
      <c r="M79" s="1799"/>
      <c r="N79" s="1800">
        <v>0</v>
      </c>
      <c r="O79" s="1801"/>
      <c r="P79" s="241"/>
      <c r="Q79" s="241"/>
      <c r="R79" s="241"/>
      <c r="S79" s="241"/>
      <c r="T79" s="241"/>
      <c r="U79" s="241"/>
      <c r="V79" s="241"/>
      <c r="W79" s="241"/>
      <c r="X79" s="241"/>
      <c r="Y79" s="241"/>
      <c r="Z79" s="241"/>
    </row>
    <row r="80" spans="1:26" s="244" customFormat="1" ht="13.5" customHeight="1" thickBot="1" x14ac:dyDescent="0.25">
      <c r="A80" s="696" t="s">
        <v>436</v>
      </c>
      <c r="B80" s="1690">
        <f>B78+B79</f>
        <v>0</v>
      </c>
      <c r="C80" s="1797"/>
      <c r="D80" s="1797"/>
      <c r="E80" s="1691"/>
      <c r="F80" s="1690">
        <f>F78+F79</f>
        <v>0</v>
      </c>
      <c r="G80" s="1797"/>
      <c r="H80" s="1797"/>
      <c r="I80" s="1691"/>
      <c r="J80" s="1690" t="e">
        <f>J78+J79</f>
        <v>#VALUE!</v>
      </c>
      <c r="K80" s="1798"/>
      <c r="L80" s="1798"/>
      <c r="M80" s="1799"/>
      <c r="N80" s="1800">
        <f>N78+N79</f>
        <v>0</v>
      </c>
      <c r="O80" s="1801"/>
      <c r="P80" s="241"/>
      <c r="Q80" s="241"/>
      <c r="R80" s="241"/>
      <c r="S80" s="241"/>
      <c r="T80" s="241"/>
      <c r="U80" s="241"/>
      <c r="V80" s="241"/>
      <c r="W80" s="241"/>
      <c r="X80" s="241"/>
      <c r="Y80" s="241"/>
      <c r="Z80" s="241"/>
    </row>
    <row r="81" spans="1:26" s="244" customFormat="1" ht="12.75" customHeight="1" x14ac:dyDescent="0.2">
      <c r="A81" s="251" t="s">
        <v>64</v>
      </c>
      <c r="B81" s="1774"/>
      <c r="C81" s="1775"/>
      <c r="D81" s="1775"/>
      <c r="E81" s="1776"/>
      <c r="F81" s="1777"/>
      <c r="G81" s="1778"/>
      <c r="H81" s="1778"/>
      <c r="I81" s="1779"/>
      <c r="J81" s="1774"/>
      <c r="K81" s="1780"/>
      <c r="L81" s="1780"/>
      <c r="M81" s="1781"/>
      <c r="N81" s="1782">
        <f>N80-B80</f>
        <v>0</v>
      </c>
      <c r="O81" s="1783"/>
      <c r="P81" s="241"/>
      <c r="Q81" s="241"/>
      <c r="R81" s="241"/>
      <c r="S81" s="241"/>
      <c r="T81" s="241"/>
      <c r="U81" s="241"/>
      <c r="V81" s="241"/>
      <c r="W81" s="241"/>
      <c r="X81" s="241"/>
      <c r="Y81" s="241"/>
      <c r="Z81" s="241"/>
    </row>
    <row r="82" spans="1:26" s="244" customFormat="1" ht="13.5" customHeight="1" thickBot="1" x14ac:dyDescent="0.25">
      <c r="A82" s="248" t="s">
        <v>164</v>
      </c>
      <c r="B82" s="1681"/>
      <c r="C82" s="1786"/>
      <c r="D82" s="1786"/>
      <c r="E82" s="1682"/>
      <c r="F82" s="1681">
        <f>F80-B80</f>
        <v>0</v>
      </c>
      <c r="G82" s="1786"/>
      <c r="H82" s="1786"/>
      <c r="I82" s="1682"/>
      <c r="J82" s="1681" t="e">
        <f>J80-B80</f>
        <v>#VALUE!</v>
      </c>
      <c r="K82" s="1787"/>
      <c r="L82" s="1787"/>
      <c r="M82" s="1788"/>
      <c r="N82" s="1784"/>
      <c r="O82" s="1785"/>
      <c r="P82" s="241"/>
      <c r="Q82" s="241"/>
      <c r="R82" s="241"/>
      <c r="S82" s="241"/>
      <c r="T82" s="241"/>
      <c r="U82" s="241"/>
      <c r="V82" s="241"/>
      <c r="W82" s="241"/>
      <c r="X82" s="241"/>
      <c r="Y82" s="241"/>
      <c r="Z82" s="241"/>
    </row>
    <row r="83" spans="1:26" s="245" customFormat="1" ht="13.5" customHeight="1" thickBot="1" x14ac:dyDescent="0.25">
      <c r="A83" s="247" t="s">
        <v>261</v>
      </c>
      <c r="B83" s="1789">
        <f>B40</f>
        <v>0</v>
      </c>
      <c r="C83" s="1790"/>
      <c r="D83" s="1790"/>
      <c r="E83" s="1791"/>
      <c r="F83" s="1789">
        <f>F40</f>
        <v>0</v>
      </c>
      <c r="G83" s="1790"/>
      <c r="H83" s="1790"/>
      <c r="I83" s="1791"/>
      <c r="J83" s="1792" t="e">
        <f>'SF Illustration - 2 Plan'!F42</f>
        <v>#VALUE!</v>
      </c>
      <c r="K83" s="1793"/>
      <c r="L83" s="1793"/>
      <c r="M83" s="1794"/>
      <c r="N83" s="1795">
        <f>'SF Illustration - 2 Plan'!J42</f>
        <v>0</v>
      </c>
      <c r="O83" s="1796"/>
      <c r="P83" s="246"/>
      <c r="Q83" s="246"/>
      <c r="R83" s="246"/>
      <c r="S83" s="246"/>
      <c r="T83" s="246"/>
      <c r="U83" s="246"/>
      <c r="V83" s="246"/>
      <c r="W83" s="246"/>
      <c r="X83" s="246"/>
      <c r="Y83" s="246"/>
      <c r="Z83" s="246"/>
    </row>
    <row r="84" spans="1:26" s="244" customFormat="1" ht="13.5" customHeight="1" thickBot="1" x14ac:dyDescent="0.25">
      <c r="A84" s="417" t="s">
        <v>260</v>
      </c>
      <c r="B84" s="1766">
        <f>B41</f>
        <v>0</v>
      </c>
      <c r="C84" s="1767"/>
      <c r="D84" s="1767"/>
      <c r="E84" s="1768"/>
      <c r="F84" s="1766">
        <f>F41</f>
        <v>0</v>
      </c>
      <c r="G84" s="1767"/>
      <c r="H84" s="1767"/>
      <c r="I84" s="1768"/>
      <c r="J84" s="1769">
        <f>'SF Illustration - 2 Plan'!F51</f>
        <v>0</v>
      </c>
      <c r="K84" s="1770"/>
      <c r="L84" s="1770"/>
      <c r="M84" s="1771"/>
      <c r="N84" s="1772"/>
      <c r="O84" s="1773"/>
      <c r="P84" s="241"/>
      <c r="Q84" s="241"/>
      <c r="R84" s="241"/>
      <c r="S84" s="241"/>
      <c r="T84" s="241"/>
      <c r="U84" s="241"/>
      <c r="V84" s="241"/>
      <c r="W84" s="241"/>
      <c r="X84" s="241"/>
      <c r="Y84" s="241"/>
      <c r="Z84" s="241"/>
    </row>
    <row r="85" spans="1:26" ht="10.15" customHeight="1" x14ac:dyDescent="0.2">
      <c r="A85" s="1683"/>
      <c r="B85" s="1683"/>
      <c r="C85" s="1683"/>
      <c r="D85" s="1683"/>
      <c r="E85" s="1683"/>
      <c r="F85" s="1683"/>
      <c r="G85" s="1683"/>
      <c r="H85" s="241"/>
      <c r="I85" s="241"/>
    </row>
    <row r="86" spans="1:26" ht="10.15" customHeight="1" x14ac:dyDescent="0.2">
      <c r="A86" s="834"/>
      <c r="B86" s="243"/>
      <c r="C86" s="243"/>
      <c r="D86" s="243"/>
      <c r="E86" s="243"/>
      <c r="F86" s="243"/>
      <c r="G86" s="243"/>
      <c r="H86" s="243"/>
      <c r="I86" s="243"/>
    </row>
    <row r="87" spans="1:26" ht="19.5" x14ac:dyDescent="0.3">
      <c r="F87" s="236" t="s">
        <v>199</v>
      </c>
      <c r="G87" s="1656" t="str">
        <f>G44</f>
        <v>Required</v>
      </c>
      <c r="H87" s="1656"/>
      <c r="I87" s="1656"/>
      <c r="J87" s="1656"/>
      <c r="K87" s="1656"/>
      <c r="L87" s="1656"/>
      <c r="M87" s="1656"/>
    </row>
    <row r="88" spans="1:26" ht="15.75" x14ac:dyDescent="0.25">
      <c r="F88" s="234" t="s">
        <v>200</v>
      </c>
      <c r="G88" s="1657" t="str">
        <f>G45</f>
        <v>Required</v>
      </c>
      <c r="H88" s="1657"/>
      <c r="I88" s="1657"/>
      <c r="J88" s="1657"/>
      <c r="K88" s="1657"/>
      <c r="L88" s="1657"/>
      <c r="M88" s="1657"/>
    </row>
    <row r="89" spans="1:26" ht="15.75" x14ac:dyDescent="0.25">
      <c r="F89" s="234" t="s">
        <v>201</v>
      </c>
      <c r="G89" s="1658" t="str">
        <f>G46</f>
        <v>Required</v>
      </c>
      <c r="H89" s="1658"/>
      <c r="I89" s="1658"/>
      <c r="J89" s="1658"/>
      <c r="K89" s="1658"/>
      <c r="L89" s="1658"/>
      <c r="M89" s="1658"/>
    </row>
    <row r="90" spans="1:26" ht="12.75" customHeight="1" x14ac:dyDescent="0.2"/>
    <row r="91" spans="1:26" ht="18" customHeight="1" x14ac:dyDescent="0.25">
      <c r="A91" s="1663" t="s">
        <v>478</v>
      </c>
      <c r="B91" s="1663"/>
      <c r="C91" s="1663"/>
      <c r="D91" s="1663"/>
      <c r="E91" s="1663"/>
      <c r="F91" s="1663"/>
      <c r="G91" s="1663"/>
      <c r="H91" s="1663"/>
      <c r="I91" s="1663"/>
      <c r="J91" s="1663"/>
      <c r="K91" s="1663"/>
      <c r="L91" s="1663"/>
      <c r="M91" s="1663"/>
      <c r="N91" s="1663"/>
      <c r="O91" s="1663"/>
    </row>
    <row r="92" spans="1:26" ht="15.75" customHeight="1" x14ac:dyDescent="0.2"/>
    <row r="93" spans="1:26" s="420" customFormat="1" ht="13.5" thickBot="1" x14ac:dyDescent="0.25">
      <c r="B93" s="1659" t="s">
        <v>0</v>
      </c>
      <c r="C93" s="1659"/>
      <c r="D93" s="1659"/>
      <c r="E93" s="1659"/>
      <c r="F93" s="1659" t="str">
        <f>F7</f>
        <v>Renewal</v>
      </c>
      <c r="G93" s="1659"/>
      <c r="H93" s="1659"/>
      <c r="I93" s="1659"/>
      <c r="J93" s="1834" t="s">
        <v>351</v>
      </c>
      <c r="K93" s="1834"/>
      <c r="L93" s="1834"/>
      <c r="M93" s="1834"/>
      <c r="N93" s="1834" t="s">
        <v>351</v>
      </c>
      <c r="O93" s="1834"/>
      <c r="P93" s="421"/>
      <c r="Q93" s="421"/>
      <c r="R93" s="421"/>
      <c r="S93" s="421"/>
      <c r="T93" s="421"/>
      <c r="U93" s="421"/>
      <c r="V93" s="421"/>
      <c r="W93" s="421"/>
      <c r="X93" s="421"/>
      <c r="Y93" s="421"/>
      <c r="Z93" s="421"/>
    </row>
    <row r="94" spans="1:26" s="244" customFormat="1" ht="21.75" customHeight="1" thickBot="1" x14ac:dyDescent="0.25">
      <c r="A94" s="276" t="s">
        <v>332</v>
      </c>
      <c r="B94" s="1661" t="str">
        <f>B51</f>
        <v>Required</v>
      </c>
      <c r="C94" s="1661"/>
      <c r="D94" s="1661"/>
      <c r="E94" s="1662"/>
      <c r="F94" s="1660" t="str">
        <f>B94</f>
        <v>Required</v>
      </c>
      <c r="G94" s="1661"/>
      <c r="H94" s="1661"/>
      <c r="I94" s="1662"/>
      <c r="J94" s="1670" t="s">
        <v>47</v>
      </c>
      <c r="K94" s="1838"/>
      <c r="L94" s="1838"/>
      <c r="M94" s="1671"/>
      <c r="N94" s="1835" t="s">
        <v>47</v>
      </c>
      <c r="O94" s="1714"/>
      <c r="P94" s="241"/>
      <c r="Q94" s="241"/>
      <c r="R94" s="241"/>
      <c r="S94" s="241"/>
      <c r="T94" s="241"/>
      <c r="U94" s="241"/>
      <c r="V94" s="241"/>
      <c r="W94" s="241"/>
      <c r="X94" s="241"/>
      <c r="Y94" s="241"/>
      <c r="Z94" s="241"/>
    </row>
    <row r="95" spans="1:26" ht="12.75" customHeight="1" x14ac:dyDescent="0.2">
      <c r="A95" s="1136"/>
      <c r="B95" s="1839">
        <f>B52</f>
        <v>0</v>
      </c>
      <c r="C95" s="1836"/>
      <c r="D95" s="1839">
        <f>D52</f>
        <v>0</v>
      </c>
      <c r="E95" s="1665"/>
      <c r="F95" s="1664">
        <f>F52</f>
        <v>0</v>
      </c>
      <c r="G95" s="1836"/>
      <c r="H95" s="1839">
        <f>H52</f>
        <v>0</v>
      </c>
      <c r="I95" s="1665"/>
      <c r="J95" s="1666">
        <f>J52</f>
        <v>0</v>
      </c>
      <c r="K95" s="1837"/>
      <c r="L95" s="1738">
        <f>L52</f>
        <v>0</v>
      </c>
      <c r="M95" s="1667"/>
      <c r="N95" s="1738">
        <f>Underwriting!E88</f>
        <v>0</v>
      </c>
      <c r="O95" s="1667"/>
    </row>
    <row r="96" spans="1:26" s="270" customFormat="1" ht="12.75" customHeight="1" x14ac:dyDescent="0.2">
      <c r="A96" s="1137" t="s">
        <v>48</v>
      </c>
      <c r="B96" s="1840"/>
      <c r="C96" s="1841"/>
      <c r="D96" s="1842"/>
      <c r="E96" s="1669"/>
      <c r="F96" s="1668"/>
      <c r="G96" s="1843"/>
      <c r="H96" s="1842"/>
      <c r="I96" s="1669"/>
      <c r="J96" s="1694"/>
      <c r="K96" s="1824"/>
      <c r="L96" s="1748"/>
      <c r="M96" s="1695"/>
      <c r="N96" s="1748">
        <f>Underwriting!B149</f>
        <v>0</v>
      </c>
      <c r="O96" s="1695"/>
      <c r="P96" s="241"/>
      <c r="Q96" s="241"/>
      <c r="R96" s="241"/>
      <c r="S96" s="241"/>
      <c r="T96" s="241"/>
      <c r="U96" s="241"/>
      <c r="V96" s="241"/>
      <c r="W96" s="241"/>
      <c r="X96" s="241"/>
      <c r="Y96" s="241"/>
      <c r="Z96" s="241"/>
    </row>
    <row r="97" spans="1:26" ht="11.25" customHeight="1" x14ac:dyDescent="0.2">
      <c r="A97" s="1138" t="s">
        <v>49</v>
      </c>
      <c r="B97" s="1844">
        <f t="shared" ref="B97:B113" si="16">B54</f>
        <v>0</v>
      </c>
      <c r="C97" s="1845"/>
      <c r="D97" s="1826">
        <f>D54</f>
        <v>0</v>
      </c>
      <c r="E97" s="1655"/>
      <c r="F97" s="1654">
        <f>F54</f>
        <v>0</v>
      </c>
      <c r="G97" s="1825"/>
      <c r="H97" s="1826">
        <f>H54</f>
        <v>0</v>
      </c>
      <c r="I97" s="1655"/>
      <c r="J97" s="1711">
        <f>J54</f>
        <v>0</v>
      </c>
      <c r="K97" s="1827"/>
      <c r="L97" s="1751">
        <f>L54</f>
        <v>0</v>
      </c>
      <c r="M97" s="1712"/>
      <c r="N97" s="1751">
        <f>Underwriting!B150</f>
        <v>0</v>
      </c>
      <c r="O97" s="1712"/>
    </row>
    <row r="98" spans="1:26" ht="11.25" customHeight="1" thickBot="1" x14ac:dyDescent="0.25">
      <c r="A98" s="1139" t="s">
        <v>50</v>
      </c>
      <c r="B98" s="1846">
        <f t="shared" si="16"/>
        <v>0</v>
      </c>
      <c r="C98" s="1847"/>
      <c r="D98" s="1831">
        <f t="shared" ref="D98:D113" si="17">D55</f>
        <v>0</v>
      </c>
      <c r="E98" s="1710"/>
      <c r="F98" s="1709">
        <f t="shared" ref="F98:F113" si="18">F55</f>
        <v>0</v>
      </c>
      <c r="G98" s="1830"/>
      <c r="H98" s="1831">
        <f t="shared" ref="H98:H113" si="19">H55</f>
        <v>0</v>
      </c>
      <c r="I98" s="1710"/>
      <c r="J98" s="1715">
        <f t="shared" ref="J98" si="20">F98</f>
        <v>0</v>
      </c>
      <c r="K98" s="1815"/>
      <c r="L98" s="1741">
        <f t="shared" ref="L98" si="21">H98</f>
        <v>0</v>
      </c>
      <c r="M98" s="1716"/>
      <c r="N98" s="1741">
        <f>Underwriting!B151</f>
        <v>0</v>
      </c>
      <c r="O98" s="1716"/>
    </row>
    <row r="99" spans="1:26" s="270" customFormat="1" x14ac:dyDescent="0.2">
      <c r="A99" s="1137" t="s">
        <v>51</v>
      </c>
      <c r="B99" s="1840"/>
      <c r="C99" s="1841"/>
      <c r="D99" s="1848"/>
      <c r="E99" s="1849"/>
      <c r="F99" s="1850"/>
      <c r="G99" s="1851"/>
      <c r="H99" s="1848"/>
      <c r="I99" s="1849"/>
      <c r="J99" s="1820"/>
      <c r="K99" s="1821"/>
      <c r="L99" s="1744"/>
      <c r="M99" s="1745"/>
      <c r="N99" s="1822"/>
      <c r="O99" s="1823"/>
      <c r="P99" s="241"/>
      <c r="Q99" s="241"/>
      <c r="R99" s="241"/>
      <c r="S99" s="241"/>
      <c r="T99" s="241"/>
      <c r="U99" s="241"/>
      <c r="V99" s="241"/>
      <c r="W99" s="241"/>
      <c r="X99" s="241"/>
      <c r="Y99" s="241"/>
      <c r="Z99" s="241"/>
    </row>
    <row r="100" spans="1:26" x14ac:dyDescent="0.2">
      <c r="A100" s="1138" t="s">
        <v>52</v>
      </c>
      <c r="B100" s="1852">
        <f t="shared" si="16"/>
        <v>0</v>
      </c>
      <c r="C100" s="1853"/>
      <c r="D100" s="1826">
        <f t="shared" si="17"/>
        <v>0</v>
      </c>
      <c r="E100" s="1655"/>
      <c r="F100" s="1654">
        <f t="shared" si="18"/>
        <v>0</v>
      </c>
      <c r="G100" s="1825"/>
      <c r="H100" s="1826">
        <f t="shared" si="19"/>
        <v>0</v>
      </c>
      <c r="I100" s="1655"/>
      <c r="J100" s="1654">
        <f t="shared" ref="J100:J104" si="22">F100</f>
        <v>0</v>
      </c>
      <c r="K100" s="1825"/>
      <c r="L100" s="1826">
        <f t="shared" ref="L100:L104" si="23">H100</f>
        <v>0</v>
      </c>
      <c r="M100" s="1655"/>
      <c r="N100" s="1751">
        <f>Underwriting!B156</f>
        <v>0</v>
      </c>
      <c r="O100" s="1712"/>
    </row>
    <row r="101" spans="1:26" x14ac:dyDescent="0.2">
      <c r="A101" s="1138" t="s">
        <v>53</v>
      </c>
      <c r="B101" s="1852">
        <f t="shared" si="16"/>
        <v>0</v>
      </c>
      <c r="C101" s="1853"/>
      <c r="D101" s="1826">
        <f t="shared" si="17"/>
        <v>0</v>
      </c>
      <c r="E101" s="1655"/>
      <c r="F101" s="1654">
        <f t="shared" si="18"/>
        <v>0</v>
      </c>
      <c r="G101" s="1825"/>
      <c r="H101" s="1826">
        <f t="shared" si="19"/>
        <v>0</v>
      </c>
      <c r="I101" s="1655"/>
      <c r="J101" s="1654">
        <f t="shared" si="22"/>
        <v>0</v>
      </c>
      <c r="K101" s="1825"/>
      <c r="L101" s="1826">
        <f t="shared" si="23"/>
        <v>0</v>
      </c>
      <c r="M101" s="1655"/>
      <c r="N101" s="1751">
        <f>Underwriting!B157</f>
        <v>0</v>
      </c>
      <c r="O101" s="1712"/>
    </row>
    <row r="102" spans="1:26" x14ac:dyDescent="0.2">
      <c r="A102" s="1138" t="s">
        <v>54</v>
      </c>
      <c r="B102" s="1852">
        <f t="shared" si="16"/>
        <v>0</v>
      </c>
      <c r="C102" s="1853"/>
      <c r="D102" s="1826">
        <f t="shared" si="17"/>
        <v>0</v>
      </c>
      <c r="E102" s="1655"/>
      <c r="F102" s="1654">
        <f t="shared" si="18"/>
        <v>0</v>
      </c>
      <c r="G102" s="1825"/>
      <c r="H102" s="1826">
        <f t="shared" si="19"/>
        <v>0</v>
      </c>
      <c r="I102" s="1655"/>
      <c r="J102" s="1654">
        <f t="shared" si="22"/>
        <v>0</v>
      </c>
      <c r="K102" s="1825"/>
      <c r="L102" s="1826">
        <f t="shared" si="23"/>
        <v>0</v>
      </c>
      <c r="M102" s="1655"/>
      <c r="N102" s="1751">
        <f>Underwriting!B158</f>
        <v>0</v>
      </c>
      <c r="O102" s="1712"/>
    </row>
    <row r="103" spans="1:26" ht="11.25" customHeight="1" x14ac:dyDescent="0.2">
      <c r="A103" s="1138" t="s">
        <v>55</v>
      </c>
      <c r="B103" s="1852">
        <f t="shared" si="16"/>
        <v>0</v>
      </c>
      <c r="C103" s="1853"/>
      <c r="D103" s="1826">
        <f t="shared" si="17"/>
        <v>0</v>
      </c>
      <c r="E103" s="1655"/>
      <c r="F103" s="1654">
        <f t="shared" si="18"/>
        <v>0</v>
      </c>
      <c r="G103" s="1825"/>
      <c r="H103" s="1826">
        <f t="shared" si="19"/>
        <v>0</v>
      </c>
      <c r="I103" s="1655"/>
      <c r="J103" s="1654">
        <f t="shared" si="22"/>
        <v>0</v>
      </c>
      <c r="K103" s="1825"/>
      <c r="L103" s="1826">
        <f t="shared" si="23"/>
        <v>0</v>
      </c>
      <c r="M103" s="1655"/>
      <c r="N103" s="1751">
        <f>Underwriting!B160</f>
        <v>0</v>
      </c>
      <c r="O103" s="1712"/>
    </row>
    <row r="104" spans="1:26" x14ac:dyDescent="0.2">
      <c r="A104" s="1138" t="s">
        <v>56</v>
      </c>
      <c r="B104" s="1854">
        <f t="shared" si="16"/>
        <v>0</v>
      </c>
      <c r="C104" s="1855"/>
      <c r="D104" s="1808">
        <f t="shared" si="17"/>
        <v>0</v>
      </c>
      <c r="E104" s="1676"/>
      <c r="F104" s="1675">
        <f t="shared" si="18"/>
        <v>0</v>
      </c>
      <c r="G104" s="1807"/>
      <c r="H104" s="1808">
        <f t="shared" si="19"/>
        <v>0</v>
      </c>
      <c r="I104" s="1676"/>
      <c r="J104" s="1675">
        <f t="shared" si="22"/>
        <v>0</v>
      </c>
      <c r="K104" s="1807"/>
      <c r="L104" s="1808">
        <f t="shared" si="23"/>
        <v>0</v>
      </c>
      <c r="M104" s="1676"/>
      <c r="N104" s="1761">
        <f>Underwriting!B159</f>
        <v>0</v>
      </c>
      <c r="O104" s="1653"/>
    </row>
    <row r="105" spans="1:26" s="270" customFormat="1" x14ac:dyDescent="0.2">
      <c r="A105" s="1140" t="s">
        <v>57</v>
      </c>
      <c r="B105" s="1840"/>
      <c r="C105" s="1841"/>
      <c r="D105" s="1848"/>
      <c r="E105" s="1849"/>
      <c r="F105" s="1850"/>
      <c r="G105" s="1851"/>
      <c r="H105" s="1848"/>
      <c r="I105" s="1849"/>
      <c r="J105" s="1820"/>
      <c r="K105" s="1821"/>
      <c r="L105" s="1744"/>
      <c r="M105" s="1745"/>
      <c r="N105" s="1822"/>
      <c r="O105" s="1823"/>
      <c r="P105" s="241"/>
      <c r="Q105" s="241"/>
      <c r="R105" s="241"/>
      <c r="S105" s="241"/>
      <c r="T105" s="241"/>
      <c r="U105" s="241"/>
      <c r="V105" s="241"/>
      <c r="W105" s="241"/>
      <c r="X105" s="241"/>
      <c r="Y105" s="241"/>
      <c r="Z105" s="241"/>
    </row>
    <row r="106" spans="1:26" x14ac:dyDescent="0.2">
      <c r="A106" s="1138" t="s">
        <v>49</v>
      </c>
      <c r="B106" s="1856">
        <f t="shared" si="16"/>
        <v>0</v>
      </c>
      <c r="C106" s="1857"/>
      <c r="D106" s="1754">
        <f t="shared" si="17"/>
        <v>0</v>
      </c>
      <c r="E106" s="1726"/>
      <c r="F106" s="1725">
        <f t="shared" si="18"/>
        <v>0</v>
      </c>
      <c r="G106" s="1828"/>
      <c r="H106" s="1754">
        <f t="shared" si="19"/>
        <v>0</v>
      </c>
      <c r="I106" s="1726"/>
      <c r="J106" s="1725">
        <f t="shared" ref="J106:J107" si="24">F106</f>
        <v>0</v>
      </c>
      <c r="K106" s="1828"/>
      <c r="L106" s="1754">
        <f t="shared" ref="L106:L107" si="25">H106</f>
        <v>0</v>
      </c>
      <c r="M106" s="1726"/>
      <c r="N106" s="1754">
        <f>Underwriting!B152</f>
        <v>0</v>
      </c>
      <c r="O106" s="1712"/>
    </row>
    <row r="107" spans="1:26" x14ac:dyDescent="0.2">
      <c r="A107" s="1141" t="s">
        <v>50</v>
      </c>
      <c r="B107" s="1858">
        <f t="shared" si="16"/>
        <v>0</v>
      </c>
      <c r="C107" s="1859"/>
      <c r="D107" s="1757">
        <f t="shared" si="17"/>
        <v>0</v>
      </c>
      <c r="E107" s="1758"/>
      <c r="F107" s="1652">
        <f t="shared" si="18"/>
        <v>0</v>
      </c>
      <c r="G107" s="1829"/>
      <c r="H107" s="1757">
        <f t="shared" si="19"/>
        <v>0</v>
      </c>
      <c r="I107" s="1758"/>
      <c r="J107" s="1652">
        <f t="shared" si="24"/>
        <v>0</v>
      </c>
      <c r="K107" s="1829"/>
      <c r="L107" s="1757">
        <f t="shared" si="25"/>
        <v>0</v>
      </c>
      <c r="M107" s="1758"/>
      <c r="N107" s="1757">
        <f>Underwriting!B153</f>
        <v>0</v>
      </c>
      <c r="O107" s="1653"/>
    </row>
    <row r="108" spans="1:26" s="270" customFormat="1" x14ac:dyDescent="0.2">
      <c r="A108" s="1140" t="s">
        <v>58</v>
      </c>
      <c r="B108" s="1840"/>
      <c r="C108" s="1841"/>
      <c r="D108" s="1848"/>
      <c r="E108" s="1849"/>
      <c r="F108" s="1850"/>
      <c r="G108" s="1851"/>
      <c r="H108" s="1848"/>
      <c r="I108" s="1849"/>
      <c r="J108" s="1820"/>
      <c r="K108" s="1821"/>
      <c r="L108" s="1744"/>
      <c r="M108" s="1745"/>
      <c r="N108" s="1822"/>
      <c r="O108" s="1823"/>
      <c r="P108" s="241"/>
      <c r="Q108" s="241"/>
      <c r="R108" s="241"/>
      <c r="S108" s="241"/>
      <c r="T108" s="241"/>
      <c r="U108" s="241"/>
      <c r="V108" s="241"/>
      <c r="W108" s="241"/>
      <c r="X108" s="241"/>
      <c r="Y108" s="241"/>
      <c r="Z108" s="241"/>
    </row>
    <row r="109" spans="1:26" x14ac:dyDescent="0.2">
      <c r="A109" s="1138" t="s">
        <v>49</v>
      </c>
      <c r="B109" s="1852">
        <f t="shared" si="16"/>
        <v>0</v>
      </c>
      <c r="C109" s="1853"/>
      <c r="D109" s="1826">
        <f t="shared" si="17"/>
        <v>0</v>
      </c>
      <c r="E109" s="1655"/>
      <c r="F109" s="1654">
        <f t="shared" si="18"/>
        <v>0</v>
      </c>
      <c r="G109" s="1825"/>
      <c r="H109" s="1826">
        <f t="shared" si="19"/>
        <v>0</v>
      </c>
      <c r="I109" s="1655"/>
      <c r="J109" s="1654">
        <f t="shared" ref="J109:J110" si="26">F109</f>
        <v>0</v>
      </c>
      <c r="K109" s="1825"/>
      <c r="L109" s="1826">
        <f t="shared" ref="L109:L110" si="27">H109</f>
        <v>0</v>
      </c>
      <c r="M109" s="1655"/>
      <c r="N109" s="1751">
        <f>Underwriting!B154</f>
        <v>0</v>
      </c>
      <c r="O109" s="1712"/>
    </row>
    <row r="110" spans="1:26" x14ac:dyDescent="0.2">
      <c r="A110" s="1141" t="s">
        <v>50</v>
      </c>
      <c r="B110" s="1854">
        <f t="shared" si="16"/>
        <v>0</v>
      </c>
      <c r="C110" s="1855"/>
      <c r="D110" s="1808">
        <f t="shared" si="17"/>
        <v>0</v>
      </c>
      <c r="E110" s="1676"/>
      <c r="F110" s="1675">
        <f t="shared" si="18"/>
        <v>0</v>
      </c>
      <c r="G110" s="1807"/>
      <c r="H110" s="1808">
        <f t="shared" si="19"/>
        <v>0</v>
      </c>
      <c r="I110" s="1676"/>
      <c r="J110" s="1675">
        <f t="shared" si="26"/>
        <v>0</v>
      </c>
      <c r="K110" s="1807"/>
      <c r="L110" s="1808">
        <f t="shared" si="27"/>
        <v>0</v>
      </c>
      <c r="M110" s="1676"/>
      <c r="N110" s="1761">
        <f>Underwriting!B155</f>
        <v>0</v>
      </c>
      <c r="O110" s="1653"/>
    </row>
    <row r="111" spans="1:26" s="270" customFormat="1" x14ac:dyDescent="0.2">
      <c r="A111" s="1137" t="s">
        <v>59</v>
      </c>
      <c r="B111" s="1860"/>
      <c r="C111" s="1861"/>
      <c r="D111" s="1848"/>
      <c r="E111" s="1849"/>
      <c r="F111" s="1850"/>
      <c r="G111" s="1851"/>
      <c r="H111" s="1848"/>
      <c r="I111" s="1849"/>
      <c r="J111" s="1820"/>
      <c r="K111" s="1821"/>
      <c r="L111" s="1744"/>
      <c r="M111" s="1745"/>
      <c r="N111" s="1822"/>
      <c r="O111" s="1823"/>
      <c r="P111" s="241"/>
      <c r="Q111" s="241"/>
      <c r="R111" s="241"/>
      <c r="S111" s="241"/>
      <c r="T111" s="241"/>
      <c r="U111" s="241"/>
      <c r="V111" s="241"/>
      <c r="W111" s="241"/>
      <c r="X111" s="241"/>
      <c r="Y111" s="241"/>
      <c r="Z111" s="241"/>
    </row>
    <row r="112" spans="1:26" s="242" customFormat="1" x14ac:dyDescent="0.2">
      <c r="A112" s="1141" t="s">
        <v>60</v>
      </c>
      <c r="B112" s="1854">
        <f t="shared" si="16"/>
        <v>0</v>
      </c>
      <c r="C112" s="1855"/>
      <c r="D112" s="1808">
        <f t="shared" si="17"/>
        <v>0</v>
      </c>
      <c r="E112" s="1676"/>
      <c r="F112" s="1675">
        <f t="shared" si="18"/>
        <v>0</v>
      </c>
      <c r="G112" s="1807"/>
      <c r="H112" s="1808">
        <f t="shared" si="19"/>
        <v>0</v>
      </c>
      <c r="I112" s="1676"/>
      <c r="J112" s="1675">
        <f t="shared" ref="J112:J113" si="28">F112</f>
        <v>0</v>
      </c>
      <c r="K112" s="1807"/>
      <c r="L112" s="1808">
        <f t="shared" ref="L112:L113" si="29">H112</f>
        <v>0</v>
      </c>
      <c r="M112" s="1676"/>
      <c r="N112" s="1761">
        <f>Underwriting!B162</f>
        <v>0</v>
      </c>
      <c r="O112" s="1653"/>
      <c r="P112" s="267"/>
      <c r="Q112" s="267"/>
      <c r="R112" s="267"/>
      <c r="S112" s="267"/>
      <c r="T112" s="267"/>
      <c r="U112" s="267"/>
      <c r="V112" s="267"/>
      <c r="W112" s="267"/>
      <c r="X112" s="267"/>
      <c r="Y112" s="267"/>
      <c r="Z112" s="267"/>
    </row>
    <row r="113" spans="1:26" s="266" customFormat="1" ht="12" thickBot="1" x14ac:dyDescent="0.25">
      <c r="A113" s="1142" t="s">
        <v>144</v>
      </c>
      <c r="B113" s="1862">
        <f t="shared" si="16"/>
        <v>0</v>
      </c>
      <c r="C113" s="1863"/>
      <c r="D113" s="1826">
        <f t="shared" si="17"/>
        <v>0</v>
      </c>
      <c r="E113" s="1655"/>
      <c r="F113" s="1654">
        <f t="shared" si="18"/>
        <v>0</v>
      </c>
      <c r="G113" s="1825"/>
      <c r="H113" s="1826">
        <f t="shared" si="19"/>
        <v>0</v>
      </c>
      <c r="I113" s="1655"/>
      <c r="J113" s="1709">
        <f t="shared" si="28"/>
        <v>0</v>
      </c>
      <c r="K113" s="1830"/>
      <c r="L113" s="1831">
        <f t="shared" si="29"/>
        <v>0</v>
      </c>
      <c r="M113" s="1710"/>
      <c r="N113" s="1741">
        <f>Underwriting!B161</f>
        <v>0</v>
      </c>
      <c r="O113" s="1716"/>
      <c r="P113" s="267"/>
      <c r="Q113" s="267"/>
      <c r="R113" s="267"/>
      <c r="S113" s="267"/>
      <c r="T113" s="267"/>
      <c r="U113" s="267"/>
      <c r="V113" s="267"/>
      <c r="W113" s="267"/>
      <c r="X113" s="267"/>
      <c r="Y113" s="267"/>
      <c r="Z113" s="267"/>
    </row>
    <row r="114" spans="1:26" s="263" customFormat="1" ht="13.5" customHeight="1" thickBot="1" x14ac:dyDescent="0.25">
      <c r="A114" s="295"/>
      <c r="B114" s="1864" t="s">
        <v>259</v>
      </c>
      <c r="C114" s="1865"/>
      <c r="D114" s="1865"/>
      <c r="E114" s="1865"/>
      <c r="F114" s="1865"/>
      <c r="G114" s="1865"/>
      <c r="H114" s="1865"/>
      <c r="I114" s="1866"/>
      <c r="J114" s="1803" t="s">
        <v>539</v>
      </c>
      <c r="K114" s="1803"/>
      <c r="L114" s="1803"/>
      <c r="M114" s="1804"/>
      <c r="N114" s="890"/>
      <c r="O114" s="890"/>
      <c r="P114" s="264"/>
      <c r="Q114" s="264"/>
      <c r="R114" s="264"/>
      <c r="S114" s="264"/>
      <c r="T114" s="264"/>
      <c r="U114" s="264"/>
      <c r="V114" s="264"/>
      <c r="W114" s="264"/>
      <c r="X114" s="264"/>
      <c r="Y114" s="264"/>
      <c r="Z114" s="264"/>
    </row>
    <row r="115" spans="1:26" x14ac:dyDescent="0.2">
      <c r="A115" s="262" t="s">
        <v>61</v>
      </c>
      <c r="B115" s="260">
        <f t="shared" ref="B115:J115" si="30">B72</f>
        <v>0</v>
      </c>
      <c r="C115" s="296">
        <f t="shared" si="30"/>
        <v>0</v>
      </c>
      <c r="D115" s="297">
        <f t="shared" si="30"/>
        <v>0</v>
      </c>
      <c r="E115" s="928">
        <f t="shared" si="30"/>
        <v>0</v>
      </c>
      <c r="F115" s="260">
        <f t="shared" si="30"/>
        <v>0</v>
      </c>
      <c r="G115" s="298">
        <f t="shared" si="30"/>
        <v>0</v>
      </c>
      <c r="H115" s="297">
        <f t="shared" si="30"/>
        <v>0</v>
      </c>
      <c r="I115" s="259">
        <f t="shared" si="30"/>
        <v>0</v>
      </c>
      <c r="J115" s="260">
        <f t="shared" si="30"/>
        <v>0</v>
      </c>
      <c r="K115" s="615" t="e">
        <f>PremEquivwksht!M19</f>
        <v>#VALUE!</v>
      </c>
      <c r="L115" s="297">
        <f>L72</f>
        <v>0</v>
      </c>
      <c r="M115" s="617" t="e">
        <f>PremEquivwksht!O19</f>
        <v>#VALUE!</v>
      </c>
      <c r="N115" s="297">
        <f>Underwriting!F74</f>
        <v>0</v>
      </c>
      <c r="O115" s="617">
        <f>'Premium Equiv. - 2 Plans'!E70</f>
        <v>0</v>
      </c>
    </row>
    <row r="116" spans="1:26" x14ac:dyDescent="0.2">
      <c r="A116" s="256" t="s">
        <v>42</v>
      </c>
      <c r="B116" s="254">
        <f t="shared" ref="B116:I118" si="31">B73</f>
        <v>0</v>
      </c>
      <c r="C116" s="299">
        <f t="shared" si="31"/>
        <v>0</v>
      </c>
      <c r="D116" s="300">
        <f t="shared" si="31"/>
        <v>0</v>
      </c>
      <c r="E116" s="255">
        <f t="shared" si="31"/>
        <v>0</v>
      </c>
      <c r="F116" s="254">
        <f t="shared" si="31"/>
        <v>0</v>
      </c>
      <c r="G116" s="301">
        <f t="shared" si="31"/>
        <v>0</v>
      </c>
      <c r="H116" s="300">
        <f t="shared" si="31"/>
        <v>0</v>
      </c>
      <c r="I116" s="257">
        <f t="shared" si="31"/>
        <v>0</v>
      </c>
      <c r="J116" s="254">
        <f t="shared" ref="J116:J118" si="32">J73</f>
        <v>0</v>
      </c>
      <c r="K116" s="616" t="e">
        <f>PremEquivwksht!M20</f>
        <v>#VALUE!</v>
      </c>
      <c r="L116" s="300">
        <f t="shared" ref="L116:L118" si="33">L73</f>
        <v>0</v>
      </c>
      <c r="M116" s="618" t="e">
        <f>PremEquivwksht!O20</f>
        <v>#VALUE!</v>
      </c>
      <c r="N116" s="300">
        <f>Underwriting!F75</f>
        <v>0</v>
      </c>
      <c r="O116" s="618">
        <f>'Premium Equiv. - 2 Plans'!E71</f>
        <v>0</v>
      </c>
    </row>
    <row r="117" spans="1:26" x14ac:dyDescent="0.2">
      <c r="A117" s="256" t="s">
        <v>43</v>
      </c>
      <c r="B117" s="254">
        <f t="shared" si="31"/>
        <v>0</v>
      </c>
      <c r="C117" s="299">
        <f t="shared" si="31"/>
        <v>0</v>
      </c>
      <c r="D117" s="300">
        <f t="shared" si="31"/>
        <v>0</v>
      </c>
      <c r="E117" s="255">
        <f t="shared" si="31"/>
        <v>0</v>
      </c>
      <c r="F117" s="254">
        <f t="shared" si="31"/>
        <v>0</v>
      </c>
      <c r="G117" s="301">
        <f t="shared" si="31"/>
        <v>0</v>
      </c>
      <c r="H117" s="300">
        <f t="shared" si="31"/>
        <v>0</v>
      </c>
      <c r="I117" s="257">
        <f t="shared" si="31"/>
        <v>0</v>
      </c>
      <c r="J117" s="254">
        <f t="shared" si="32"/>
        <v>0</v>
      </c>
      <c r="K117" s="616" t="e">
        <f>PremEquivwksht!M21</f>
        <v>#VALUE!</v>
      </c>
      <c r="L117" s="300">
        <f t="shared" si="33"/>
        <v>0</v>
      </c>
      <c r="M117" s="618" t="e">
        <f>PremEquivwksht!O21</f>
        <v>#VALUE!</v>
      </c>
      <c r="N117" s="300">
        <f>Underwriting!F76</f>
        <v>0</v>
      </c>
      <c r="O117" s="618">
        <f>'Premium Equiv. - 2 Plans'!E72</f>
        <v>0</v>
      </c>
    </row>
    <row r="118" spans="1:26" x14ac:dyDescent="0.2">
      <c r="A118" s="256" t="s">
        <v>44</v>
      </c>
      <c r="B118" s="254">
        <f t="shared" si="31"/>
        <v>0</v>
      </c>
      <c r="C118" s="299">
        <f t="shared" si="31"/>
        <v>0</v>
      </c>
      <c r="D118" s="300">
        <f t="shared" si="31"/>
        <v>0</v>
      </c>
      <c r="E118" s="255">
        <f t="shared" si="31"/>
        <v>0</v>
      </c>
      <c r="F118" s="254">
        <f t="shared" si="31"/>
        <v>0</v>
      </c>
      <c r="G118" s="301">
        <f t="shared" si="31"/>
        <v>0</v>
      </c>
      <c r="H118" s="300">
        <f t="shared" si="31"/>
        <v>0</v>
      </c>
      <c r="I118" s="257">
        <f t="shared" si="31"/>
        <v>0</v>
      </c>
      <c r="J118" s="254">
        <f t="shared" si="32"/>
        <v>0</v>
      </c>
      <c r="K118" s="616" t="e">
        <f>PremEquivwksht!M22</f>
        <v>#VALUE!</v>
      </c>
      <c r="L118" s="300">
        <f t="shared" si="33"/>
        <v>0</v>
      </c>
      <c r="M118" s="618" t="e">
        <f>PremEquivwksht!O22</f>
        <v>#VALUE!</v>
      </c>
      <c r="N118" s="850">
        <f>Underwriting!F77</f>
        <v>0</v>
      </c>
      <c r="O118" s="851">
        <f>'Premium Equiv. - 2 Plans'!E73</f>
        <v>0</v>
      </c>
    </row>
    <row r="119" spans="1:26" s="244" customFormat="1" x14ac:dyDescent="0.2">
      <c r="A119" s="252" t="s">
        <v>62</v>
      </c>
      <c r="B119" s="1244"/>
      <c r="C119" s="1217">
        <f>C33</f>
        <v>0</v>
      </c>
      <c r="D119" s="1219"/>
      <c r="E119" s="921">
        <f>E33</f>
        <v>0</v>
      </c>
      <c r="F119" s="1216"/>
      <c r="G119" s="1217">
        <f>G33</f>
        <v>0</v>
      </c>
      <c r="H119" s="1219"/>
      <c r="I119" s="921">
        <f>I33</f>
        <v>0</v>
      </c>
      <c r="J119" s="1216"/>
      <c r="K119" s="1217" t="e">
        <f>J115*K115+J116*K116+J117*K117+J118*K118</f>
        <v>#VALUE!</v>
      </c>
      <c r="L119" s="1219"/>
      <c r="M119" s="921" t="e">
        <f>L115*M115+L116*M116+L117*M117+L118*M118</f>
        <v>#VALUE!</v>
      </c>
      <c r="N119" s="1805">
        <f>N115*O115+N116*O116+N117*O117+N118*O118</f>
        <v>0</v>
      </c>
      <c r="O119" s="1689"/>
      <c r="P119" s="241"/>
      <c r="Q119" s="241"/>
      <c r="R119" s="241"/>
      <c r="S119" s="241"/>
      <c r="T119" s="241"/>
      <c r="U119" s="241"/>
      <c r="V119" s="241"/>
      <c r="W119" s="241"/>
      <c r="X119" s="241"/>
      <c r="Y119" s="241"/>
      <c r="Z119" s="241"/>
    </row>
    <row r="120" spans="1:26" s="244" customFormat="1" ht="12" thickBot="1" x14ac:dyDescent="0.25">
      <c r="A120" s="251" t="s">
        <v>63</v>
      </c>
      <c r="B120" s="1245"/>
      <c r="C120" s="1249">
        <f>C34</f>
        <v>0</v>
      </c>
      <c r="D120" s="1246"/>
      <c r="E120" s="1247">
        <f>E34</f>
        <v>0</v>
      </c>
      <c r="F120" s="1248"/>
      <c r="G120" s="1240">
        <f>G34</f>
        <v>0</v>
      </c>
      <c r="H120" s="1238"/>
      <c r="I120" s="1239">
        <f>I34</f>
        <v>0</v>
      </c>
      <c r="J120" s="1237"/>
      <c r="K120" s="1240" t="e">
        <f>K119*12</f>
        <v>#VALUE!</v>
      </c>
      <c r="L120" s="1238"/>
      <c r="M120" s="1239" t="e">
        <f>M119*12</f>
        <v>#VALUE!</v>
      </c>
      <c r="N120" s="1806">
        <f>N119*12</f>
        <v>0</v>
      </c>
      <c r="O120" s="1701"/>
      <c r="P120" s="241"/>
      <c r="Q120" s="241"/>
      <c r="R120" s="241"/>
      <c r="S120" s="241"/>
      <c r="T120" s="241"/>
      <c r="U120" s="241"/>
      <c r="V120" s="241"/>
      <c r="W120" s="241"/>
      <c r="X120" s="241"/>
      <c r="Y120" s="241"/>
      <c r="Z120" s="241"/>
    </row>
    <row r="121" spans="1:26" s="244" customFormat="1" ht="13.5" customHeight="1" thickBot="1" x14ac:dyDescent="0.25">
      <c r="A121" s="696" t="s">
        <v>427</v>
      </c>
      <c r="B121" s="1690">
        <f>B35</f>
        <v>0</v>
      </c>
      <c r="C121" s="1797"/>
      <c r="D121" s="1797"/>
      <c r="E121" s="1691"/>
      <c r="F121" s="1690">
        <f>F35</f>
        <v>0</v>
      </c>
      <c r="G121" s="1797"/>
      <c r="H121" s="1797"/>
      <c r="I121" s="1691"/>
      <c r="J121" s="1690" t="e">
        <f>K120+M120</f>
        <v>#VALUE!</v>
      </c>
      <c r="K121" s="1798"/>
      <c r="L121" s="1798"/>
      <c r="M121" s="1799"/>
      <c r="N121" s="1800">
        <f>N120</f>
        <v>0</v>
      </c>
      <c r="O121" s="1801"/>
      <c r="P121" s="241"/>
      <c r="Q121" s="241"/>
      <c r="R121" s="241"/>
      <c r="S121" s="241"/>
      <c r="T121" s="241"/>
      <c r="U121" s="241"/>
      <c r="V121" s="241"/>
      <c r="W121" s="241"/>
      <c r="X121" s="241"/>
      <c r="Y121" s="241"/>
      <c r="Z121" s="241"/>
    </row>
    <row r="122" spans="1:26" s="244" customFormat="1" ht="13.5" customHeight="1" thickBot="1" x14ac:dyDescent="0.25">
      <c r="A122" s="696" t="s">
        <v>208</v>
      </c>
      <c r="B122" s="1690">
        <f>B79</f>
        <v>0</v>
      </c>
      <c r="C122" s="1797"/>
      <c r="D122" s="1797"/>
      <c r="E122" s="1691"/>
      <c r="F122" s="1690">
        <f t="shared" ref="F122" si="34">F79</f>
        <v>0</v>
      </c>
      <c r="G122" s="1797"/>
      <c r="H122" s="1797"/>
      <c r="I122" s="1691"/>
      <c r="J122" s="1690">
        <f>J79</f>
        <v>0</v>
      </c>
      <c r="K122" s="1798"/>
      <c r="L122" s="1798"/>
      <c r="M122" s="1799"/>
      <c r="N122" s="1800">
        <v>0</v>
      </c>
      <c r="O122" s="1801"/>
      <c r="P122" s="241"/>
      <c r="Q122" s="241"/>
      <c r="R122" s="241"/>
      <c r="S122" s="241"/>
      <c r="T122" s="241"/>
      <c r="U122" s="241"/>
      <c r="V122" s="241"/>
      <c r="W122" s="241"/>
      <c r="X122" s="241"/>
      <c r="Y122" s="241"/>
      <c r="Z122" s="241"/>
    </row>
    <row r="123" spans="1:26" s="244" customFormat="1" ht="13.5" customHeight="1" thickBot="1" x14ac:dyDescent="0.25">
      <c r="A123" s="696" t="s">
        <v>614</v>
      </c>
      <c r="B123" s="1690">
        <f>B121+B122</f>
        <v>0</v>
      </c>
      <c r="C123" s="1797"/>
      <c r="D123" s="1797"/>
      <c r="E123" s="1691"/>
      <c r="F123" s="1690">
        <f>F37</f>
        <v>0</v>
      </c>
      <c r="G123" s="1797"/>
      <c r="H123" s="1797"/>
      <c r="I123" s="1691"/>
      <c r="J123" s="1690" t="e">
        <f>J121+J122</f>
        <v>#VALUE!</v>
      </c>
      <c r="K123" s="1798"/>
      <c r="L123" s="1798"/>
      <c r="M123" s="1799"/>
      <c r="N123" s="1800">
        <f>N121+N122</f>
        <v>0</v>
      </c>
      <c r="O123" s="1801"/>
      <c r="P123" s="241"/>
      <c r="Q123" s="241"/>
      <c r="R123" s="241"/>
      <c r="S123" s="241"/>
      <c r="T123" s="241"/>
      <c r="U123" s="241"/>
      <c r="V123" s="241"/>
      <c r="W123" s="241"/>
      <c r="X123" s="241"/>
      <c r="Y123" s="241"/>
      <c r="Z123" s="241"/>
    </row>
    <row r="124" spans="1:26" s="244" customFormat="1" ht="12.75" customHeight="1" x14ac:dyDescent="0.2">
      <c r="A124" s="251" t="s">
        <v>64</v>
      </c>
      <c r="B124" s="1774"/>
      <c r="C124" s="1775"/>
      <c r="D124" s="1775"/>
      <c r="E124" s="1776"/>
      <c r="F124" s="1777"/>
      <c r="G124" s="1778"/>
      <c r="H124" s="1778"/>
      <c r="I124" s="1779"/>
      <c r="J124" s="1774"/>
      <c r="K124" s="1780"/>
      <c r="L124" s="1780"/>
      <c r="M124" s="1781"/>
      <c r="N124" s="1782">
        <f>N123-B123</f>
        <v>0</v>
      </c>
      <c r="O124" s="1783"/>
      <c r="P124" s="241"/>
      <c r="Q124" s="241"/>
      <c r="R124" s="241"/>
      <c r="S124" s="241"/>
      <c r="T124" s="241"/>
      <c r="U124" s="241"/>
      <c r="V124" s="241"/>
      <c r="W124" s="241"/>
      <c r="X124" s="241"/>
      <c r="Y124" s="241"/>
      <c r="Z124" s="241"/>
    </row>
    <row r="125" spans="1:26" s="244" customFormat="1" ht="13.5" customHeight="1" thickBot="1" x14ac:dyDescent="0.25">
      <c r="A125" s="248" t="s">
        <v>164</v>
      </c>
      <c r="B125" s="1681"/>
      <c r="C125" s="1786"/>
      <c r="D125" s="1786"/>
      <c r="E125" s="1682"/>
      <c r="F125" s="1681">
        <f>F123-B123</f>
        <v>0</v>
      </c>
      <c r="G125" s="1786"/>
      <c r="H125" s="1786"/>
      <c r="I125" s="1682"/>
      <c r="J125" s="1681" t="e">
        <f>J123-B123</f>
        <v>#VALUE!</v>
      </c>
      <c r="K125" s="1787"/>
      <c r="L125" s="1787"/>
      <c r="M125" s="1788"/>
      <c r="N125" s="1784"/>
      <c r="O125" s="1785"/>
      <c r="P125" s="241"/>
      <c r="Q125" s="241"/>
      <c r="R125" s="241"/>
      <c r="S125" s="241"/>
      <c r="T125" s="241"/>
      <c r="U125" s="241"/>
      <c r="V125" s="241"/>
      <c r="W125" s="241"/>
      <c r="X125" s="241"/>
      <c r="Y125" s="241"/>
      <c r="Z125" s="241"/>
    </row>
    <row r="126" spans="1:26" s="245" customFormat="1" ht="13.5" customHeight="1" thickBot="1" x14ac:dyDescent="0.25">
      <c r="A126" s="247" t="s">
        <v>261</v>
      </c>
      <c r="B126" s="1789">
        <f>B40</f>
        <v>0</v>
      </c>
      <c r="C126" s="1790"/>
      <c r="D126" s="1790"/>
      <c r="E126" s="1791"/>
      <c r="F126" s="1789">
        <f>F40</f>
        <v>0</v>
      </c>
      <c r="G126" s="1790"/>
      <c r="H126" s="1790"/>
      <c r="I126" s="1791"/>
      <c r="J126" s="1792" t="e">
        <f>'SF Illustration - 2 Plan'!F42</f>
        <v>#VALUE!</v>
      </c>
      <c r="K126" s="1793"/>
      <c r="L126" s="1793"/>
      <c r="M126" s="1794"/>
      <c r="N126" s="1795">
        <f>'SF Illustration - 2 Plan'!J85</f>
        <v>0</v>
      </c>
      <c r="O126" s="1796"/>
      <c r="P126" s="246"/>
      <c r="Q126" s="246"/>
      <c r="R126" s="246"/>
      <c r="S126" s="246"/>
      <c r="T126" s="246"/>
      <c r="U126" s="246"/>
      <c r="V126" s="246"/>
      <c r="W126" s="246"/>
      <c r="X126" s="246"/>
      <c r="Y126" s="246"/>
      <c r="Z126" s="246"/>
    </row>
    <row r="127" spans="1:26" s="244" customFormat="1" ht="13.5" customHeight="1" thickBot="1" x14ac:dyDescent="0.25">
      <c r="A127" s="417" t="s">
        <v>609</v>
      </c>
      <c r="B127" s="1766">
        <f>B41</f>
        <v>0</v>
      </c>
      <c r="C127" s="1767"/>
      <c r="D127" s="1767"/>
      <c r="E127" s="1768"/>
      <c r="F127" s="1766">
        <f>F41</f>
        <v>0</v>
      </c>
      <c r="G127" s="1767"/>
      <c r="H127" s="1767"/>
      <c r="I127" s="1768"/>
      <c r="J127" s="1769">
        <f>'SF Illustration - 2 Plan'!F49</f>
        <v>0</v>
      </c>
      <c r="K127" s="1770"/>
      <c r="L127" s="1770"/>
      <c r="M127" s="1771"/>
      <c r="N127" s="1772"/>
      <c r="O127" s="1773"/>
      <c r="P127" s="241"/>
      <c r="Q127" s="241"/>
      <c r="R127" s="241"/>
      <c r="S127" s="241"/>
      <c r="T127" s="241"/>
      <c r="U127" s="241"/>
      <c r="V127" s="241"/>
      <c r="W127" s="241"/>
      <c r="X127" s="241"/>
      <c r="Y127" s="241"/>
      <c r="Z127" s="241"/>
    </row>
    <row r="129" spans="1:1" x14ac:dyDescent="0.2">
      <c r="A129" s="834"/>
    </row>
  </sheetData>
  <sheetProtection password="C683" sheet="1" objects="1" scenarios="1"/>
  <mergeCells count="528">
    <mergeCell ref="B127:E127"/>
    <mergeCell ref="F127:I127"/>
    <mergeCell ref="J127:M127"/>
    <mergeCell ref="N127:O127"/>
    <mergeCell ref="J114:M114"/>
    <mergeCell ref="B114:I114"/>
    <mergeCell ref="B124:E124"/>
    <mergeCell ref="F124:I124"/>
    <mergeCell ref="J124:M124"/>
    <mergeCell ref="N124:O125"/>
    <mergeCell ref="B125:E125"/>
    <mergeCell ref="F125:I125"/>
    <mergeCell ref="J125:M125"/>
    <mergeCell ref="B126:E126"/>
    <mergeCell ref="F126:I126"/>
    <mergeCell ref="J126:M126"/>
    <mergeCell ref="N126:O126"/>
    <mergeCell ref="B121:E121"/>
    <mergeCell ref="F121:I121"/>
    <mergeCell ref="J121:M121"/>
    <mergeCell ref="N121:O121"/>
    <mergeCell ref="B122:E122"/>
    <mergeCell ref="F122:I122"/>
    <mergeCell ref="J122:M122"/>
    <mergeCell ref="B113:C113"/>
    <mergeCell ref="D113:E113"/>
    <mergeCell ref="F113:G113"/>
    <mergeCell ref="H113:I113"/>
    <mergeCell ref="J113:K113"/>
    <mergeCell ref="L113:M113"/>
    <mergeCell ref="N113:O113"/>
    <mergeCell ref="N122:O122"/>
    <mergeCell ref="B123:E123"/>
    <mergeCell ref="F123:I123"/>
    <mergeCell ref="J123:M123"/>
    <mergeCell ref="N123:O123"/>
    <mergeCell ref="N119:O119"/>
    <mergeCell ref="N120:O120"/>
    <mergeCell ref="B111:C111"/>
    <mergeCell ref="D111:E111"/>
    <mergeCell ref="F111:G111"/>
    <mergeCell ref="H111:I111"/>
    <mergeCell ref="J111:K111"/>
    <mergeCell ref="L111:M111"/>
    <mergeCell ref="N111:O111"/>
    <mergeCell ref="B112:C112"/>
    <mergeCell ref="D112:E112"/>
    <mergeCell ref="F112:G112"/>
    <mergeCell ref="H112:I112"/>
    <mergeCell ref="J112:K112"/>
    <mergeCell ref="L112:M112"/>
    <mergeCell ref="N112:O112"/>
    <mergeCell ref="B109:C109"/>
    <mergeCell ref="D109:E109"/>
    <mergeCell ref="F109:G109"/>
    <mergeCell ref="H109:I109"/>
    <mergeCell ref="J109:K109"/>
    <mergeCell ref="L109:M109"/>
    <mergeCell ref="N109:O109"/>
    <mergeCell ref="B110:C110"/>
    <mergeCell ref="D110:E110"/>
    <mergeCell ref="F110:G110"/>
    <mergeCell ref="H110:I110"/>
    <mergeCell ref="J110:K110"/>
    <mergeCell ref="L110:M110"/>
    <mergeCell ref="N110:O110"/>
    <mergeCell ref="B107:C107"/>
    <mergeCell ref="D107:E107"/>
    <mergeCell ref="F107:G107"/>
    <mergeCell ref="H107:I107"/>
    <mergeCell ref="J107:K107"/>
    <mergeCell ref="L107:M107"/>
    <mergeCell ref="N107:O107"/>
    <mergeCell ref="B108:C108"/>
    <mergeCell ref="D108:E108"/>
    <mergeCell ref="F108:G108"/>
    <mergeCell ref="H108:I108"/>
    <mergeCell ref="J108:K108"/>
    <mergeCell ref="L108:M108"/>
    <mergeCell ref="N108:O108"/>
    <mergeCell ref="B105:C105"/>
    <mergeCell ref="D105:E105"/>
    <mergeCell ref="F105:G105"/>
    <mergeCell ref="H105:I105"/>
    <mergeCell ref="J105:K105"/>
    <mergeCell ref="L105:M105"/>
    <mergeCell ref="N105:O105"/>
    <mergeCell ref="B106:C106"/>
    <mergeCell ref="D106:E106"/>
    <mergeCell ref="F106:G106"/>
    <mergeCell ref="H106:I106"/>
    <mergeCell ref="J106:K106"/>
    <mergeCell ref="L106:M106"/>
    <mergeCell ref="N106:O106"/>
    <mergeCell ref="B103:C103"/>
    <mergeCell ref="D103:E103"/>
    <mergeCell ref="F103:G103"/>
    <mergeCell ref="H103:I103"/>
    <mergeCell ref="J103:K103"/>
    <mergeCell ref="L103:M103"/>
    <mergeCell ref="N103:O103"/>
    <mergeCell ref="B104:C104"/>
    <mergeCell ref="D104:E104"/>
    <mergeCell ref="F104:G104"/>
    <mergeCell ref="H104:I104"/>
    <mergeCell ref="J104:K104"/>
    <mergeCell ref="L104:M104"/>
    <mergeCell ref="N104:O104"/>
    <mergeCell ref="B101:C101"/>
    <mergeCell ref="D101:E101"/>
    <mergeCell ref="F101:G101"/>
    <mergeCell ref="H101:I101"/>
    <mergeCell ref="J101:K101"/>
    <mergeCell ref="L101:M101"/>
    <mergeCell ref="N101:O101"/>
    <mergeCell ref="B102:C102"/>
    <mergeCell ref="D102:E102"/>
    <mergeCell ref="F102:G102"/>
    <mergeCell ref="H102:I102"/>
    <mergeCell ref="J102:K102"/>
    <mergeCell ref="L102:M102"/>
    <mergeCell ref="N102:O102"/>
    <mergeCell ref="B99:C99"/>
    <mergeCell ref="D99:E99"/>
    <mergeCell ref="F99:G99"/>
    <mergeCell ref="H99:I99"/>
    <mergeCell ref="J99:K99"/>
    <mergeCell ref="L99:M99"/>
    <mergeCell ref="N99:O99"/>
    <mergeCell ref="B100:C100"/>
    <mergeCell ref="D100:E100"/>
    <mergeCell ref="F100:G100"/>
    <mergeCell ref="H100:I100"/>
    <mergeCell ref="J100:K100"/>
    <mergeCell ref="L100:M100"/>
    <mergeCell ref="N100:O100"/>
    <mergeCell ref="B97:C97"/>
    <mergeCell ref="D97:E97"/>
    <mergeCell ref="F97:G97"/>
    <mergeCell ref="H97:I97"/>
    <mergeCell ref="J97:K97"/>
    <mergeCell ref="L97:M97"/>
    <mergeCell ref="N97:O97"/>
    <mergeCell ref="B98:C98"/>
    <mergeCell ref="D98:E98"/>
    <mergeCell ref="F98:G98"/>
    <mergeCell ref="H98:I98"/>
    <mergeCell ref="J98:K98"/>
    <mergeCell ref="L98:M98"/>
    <mergeCell ref="N98:O98"/>
    <mergeCell ref="B95:C95"/>
    <mergeCell ref="D95:E95"/>
    <mergeCell ref="F95:G95"/>
    <mergeCell ref="H95:I95"/>
    <mergeCell ref="J95:K95"/>
    <mergeCell ref="L95:M95"/>
    <mergeCell ref="N95:O95"/>
    <mergeCell ref="J94:M94"/>
    <mergeCell ref="B96:C96"/>
    <mergeCell ref="D96:E96"/>
    <mergeCell ref="F96:G96"/>
    <mergeCell ref="H96:I96"/>
    <mergeCell ref="J96:K96"/>
    <mergeCell ref="L96:M96"/>
    <mergeCell ref="N96:O96"/>
    <mergeCell ref="G87:M87"/>
    <mergeCell ref="G88:M88"/>
    <mergeCell ref="G89:M89"/>
    <mergeCell ref="A91:O91"/>
    <mergeCell ref="B93:E93"/>
    <mergeCell ref="F93:I93"/>
    <mergeCell ref="N93:O93"/>
    <mergeCell ref="J93:M93"/>
    <mergeCell ref="B94:E94"/>
    <mergeCell ref="F94:I94"/>
    <mergeCell ref="N94:O94"/>
    <mergeCell ref="B52:C52"/>
    <mergeCell ref="D52:E52"/>
    <mergeCell ref="B50:E50"/>
    <mergeCell ref="F50:I50"/>
    <mergeCell ref="F52:G52"/>
    <mergeCell ref="H52:I52"/>
    <mergeCell ref="J52:K52"/>
    <mergeCell ref="L52:M52"/>
    <mergeCell ref="B51:E51"/>
    <mergeCell ref="F51:I51"/>
    <mergeCell ref="J50:M50"/>
    <mergeCell ref="J51:M51"/>
    <mergeCell ref="B55:C55"/>
    <mergeCell ref="D55:E55"/>
    <mergeCell ref="F55:G55"/>
    <mergeCell ref="H55:I55"/>
    <mergeCell ref="J55:K55"/>
    <mergeCell ref="L55:M55"/>
    <mergeCell ref="D57:E57"/>
    <mergeCell ref="D53:E53"/>
    <mergeCell ref="F53:G53"/>
    <mergeCell ref="H53:I53"/>
    <mergeCell ref="J53:K53"/>
    <mergeCell ref="L53:M53"/>
    <mergeCell ref="B53:C53"/>
    <mergeCell ref="B54:C54"/>
    <mergeCell ref="D54:E54"/>
    <mergeCell ref="F54:G54"/>
    <mergeCell ref="H54:I54"/>
    <mergeCell ref="J54:K54"/>
    <mergeCell ref="L54:M54"/>
    <mergeCell ref="B57:C57"/>
    <mergeCell ref="H56:I56"/>
    <mergeCell ref="J56:K56"/>
    <mergeCell ref="L56:M56"/>
    <mergeCell ref="B56:C56"/>
    <mergeCell ref="D56:E56"/>
    <mergeCell ref="J58:K58"/>
    <mergeCell ref="L58:M58"/>
    <mergeCell ref="L59:M59"/>
    <mergeCell ref="B61:C61"/>
    <mergeCell ref="B58:C58"/>
    <mergeCell ref="D58:E58"/>
    <mergeCell ref="B63:C63"/>
    <mergeCell ref="D63:E63"/>
    <mergeCell ref="F63:G63"/>
    <mergeCell ref="H63:I63"/>
    <mergeCell ref="J63:K63"/>
    <mergeCell ref="F58:G58"/>
    <mergeCell ref="H58:I58"/>
    <mergeCell ref="B62:C62"/>
    <mergeCell ref="D62:E62"/>
    <mergeCell ref="F62:G62"/>
    <mergeCell ref="H62:I62"/>
    <mergeCell ref="J62:K62"/>
    <mergeCell ref="B60:C60"/>
    <mergeCell ref="D60:E60"/>
    <mergeCell ref="F60:G60"/>
    <mergeCell ref="H60:I60"/>
    <mergeCell ref="J60:K60"/>
    <mergeCell ref="B59:C59"/>
    <mergeCell ref="D59:E59"/>
    <mergeCell ref="F59:G59"/>
    <mergeCell ref="H59:I59"/>
    <mergeCell ref="J59:K59"/>
    <mergeCell ref="D61:E61"/>
    <mergeCell ref="F61:G61"/>
    <mergeCell ref="H61:I61"/>
    <mergeCell ref="J61:K61"/>
    <mergeCell ref="B64:C64"/>
    <mergeCell ref="D64:E64"/>
    <mergeCell ref="F64:G64"/>
    <mergeCell ref="H64:I64"/>
    <mergeCell ref="J64:K64"/>
    <mergeCell ref="L67:M67"/>
    <mergeCell ref="B66:C66"/>
    <mergeCell ref="D66:E66"/>
    <mergeCell ref="L65:M65"/>
    <mergeCell ref="F66:G66"/>
    <mergeCell ref="H66:I66"/>
    <mergeCell ref="J66:K66"/>
    <mergeCell ref="L66:M66"/>
    <mergeCell ref="B65:C65"/>
    <mergeCell ref="D65:E65"/>
    <mergeCell ref="F65:G65"/>
    <mergeCell ref="H65:I65"/>
    <mergeCell ref="J65:K65"/>
    <mergeCell ref="H67:I67"/>
    <mergeCell ref="J67:K67"/>
    <mergeCell ref="B67:C67"/>
    <mergeCell ref="D67:E67"/>
    <mergeCell ref="F67:G67"/>
    <mergeCell ref="B70:C70"/>
    <mergeCell ref="D70:E70"/>
    <mergeCell ref="B71:M71"/>
    <mergeCell ref="B68:C68"/>
    <mergeCell ref="D68:E68"/>
    <mergeCell ref="F68:G68"/>
    <mergeCell ref="H68:I68"/>
    <mergeCell ref="J68:K68"/>
    <mergeCell ref="L68:M68"/>
    <mergeCell ref="B69:C69"/>
    <mergeCell ref="D69:E69"/>
    <mergeCell ref="F69:G69"/>
    <mergeCell ref="H69:I69"/>
    <mergeCell ref="J69:K69"/>
    <mergeCell ref="B79:E79"/>
    <mergeCell ref="N81:O82"/>
    <mergeCell ref="B78:E78"/>
    <mergeCell ref="F78:I78"/>
    <mergeCell ref="J78:M78"/>
    <mergeCell ref="A85:G85"/>
    <mergeCell ref="B83:E83"/>
    <mergeCell ref="F83:I83"/>
    <mergeCell ref="J83:M83"/>
    <mergeCell ref="B80:E80"/>
    <mergeCell ref="F80:I80"/>
    <mergeCell ref="J80:M80"/>
    <mergeCell ref="J81:M81"/>
    <mergeCell ref="B82:E82"/>
    <mergeCell ref="F82:I82"/>
    <mergeCell ref="J82:M82"/>
    <mergeCell ref="B84:E84"/>
    <mergeCell ref="F84:I84"/>
    <mergeCell ref="J84:M84"/>
    <mergeCell ref="B81:E81"/>
    <mergeCell ref="F81:I81"/>
    <mergeCell ref="N52:O52"/>
    <mergeCell ref="N53:O53"/>
    <mergeCell ref="N54:O54"/>
    <mergeCell ref="N55:O55"/>
    <mergeCell ref="N56:O56"/>
    <mergeCell ref="N57:O57"/>
    <mergeCell ref="N58:O58"/>
    <mergeCell ref="F79:I79"/>
    <mergeCell ref="J79:M79"/>
    <mergeCell ref="L63:M63"/>
    <mergeCell ref="F57:G57"/>
    <mergeCell ref="H57:I57"/>
    <mergeCell ref="J57:K57"/>
    <mergeCell ref="L57:M57"/>
    <mergeCell ref="F70:G70"/>
    <mergeCell ref="H70:I70"/>
    <mergeCell ref="J70:K70"/>
    <mergeCell ref="L70:M70"/>
    <mergeCell ref="L69:M69"/>
    <mergeCell ref="L62:M62"/>
    <mergeCell ref="L61:M61"/>
    <mergeCell ref="L60:M60"/>
    <mergeCell ref="F56:G56"/>
    <mergeCell ref="L64:M64"/>
    <mergeCell ref="G45:M45"/>
    <mergeCell ref="G46:M46"/>
    <mergeCell ref="N83:O83"/>
    <mergeCell ref="N84:O84"/>
    <mergeCell ref="A48:O48"/>
    <mergeCell ref="N68:O68"/>
    <mergeCell ref="N69:O69"/>
    <mergeCell ref="N70:O70"/>
    <mergeCell ref="N76:O76"/>
    <mergeCell ref="N77:O77"/>
    <mergeCell ref="N78:O78"/>
    <mergeCell ref="N79:O79"/>
    <mergeCell ref="N80:O80"/>
    <mergeCell ref="N59:O59"/>
    <mergeCell ref="N60:O60"/>
    <mergeCell ref="N61:O61"/>
    <mergeCell ref="N62:O62"/>
    <mergeCell ref="N63:O63"/>
    <mergeCell ref="N64:O64"/>
    <mergeCell ref="N65:O65"/>
    <mergeCell ref="N66:O66"/>
    <mergeCell ref="N67:O67"/>
    <mergeCell ref="N50:O50"/>
    <mergeCell ref="N51:O51"/>
    <mergeCell ref="G1:M1"/>
    <mergeCell ref="G2:M2"/>
    <mergeCell ref="G3:M3"/>
    <mergeCell ref="A5:O5"/>
    <mergeCell ref="B7:E7"/>
    <mergeCell ref="F7:I7"/>
    <mergeCell ref="N7:O7"/>
    <mergeCell ref="J7:M7"/>
    <mergeCell ref="G44:M44"/>
    <mergeCell ref="B8:E8"/>
    <mergeCell ref="F8:I8"/>
    <mergeCell ref="N8:O8"/>
    <mergeCell ref="B9:C9"/>
    <mergeCell ref="D9:E9"/>
    <mergeCell ref="F9:G9"/>
    <mergeCell ref="H9:I9"/>
    <mergeCell ref="J9:K9"/>
    <mergeCell ref="L9:M9"/>
    <mergeCell ref="N9:O9"/>
    <mergeCell ref="J8:M8"/>
    <mergeCell ref="B10:C10"/>
    <mergeCell ref="D10:E10"/>
    <mergeCell ref="F10:G10"/>
    <mergeCell ref="H10:I10"/>
    <mergeCell ref="J10:K10"/>
    <mergeCell ref="L10:M10"/>
    <mergeCell ref="N10:O10"/>
    <mergeCell ref="B11:C11"/>
    <mergeCell ref="D11:E11"/>
    <mergeCell ref="F11:G11"/>
    <mergeCell ref="H11:I11"/>
    <mergeCell ref="J11:K11"/>
    <mergeCell ref="L11:M11"/>
    <mergeCell ref="N11:O11"/>
    <mergeCell ref="B12:C12"/>
    <mergeCell ref="D12:E12"/>
    <mergeCell ref="F12:G12"/>
    <mergeCell ref="H12:I12"/>
    <mergeCell ref="J12:K12"/>
    <mergeCell ref="L12:M12"/>
    <mergeCell ref="N12:O12"/>
    <mergeCell ref="B13:C13"/>
    <mergeCell ref="D13:E13"/>
    <mergeCell ref="F13:G13"/>
    <mergeCell ref="H13:I13"/>
    <mergeCell ref="J13:K13"/>
    <mergeCell ref="L13:M13"/>
    <mergeCell ref="N13:O13"/>
    <mergeCell ref="B14:C14"/>
    <mergeCell ref="D14:E14"/>
    <mergeCell ref="F14:G14"/>
    <mergeCell ref="H14:I14"/>
    <mergeCell ref="J14:K14"/>
    <mergeCell ref="L14:M14"/>
    <mergeCell ref="N14:O14"/>
    <mergeCell ref="B15:C15"/>
    <mergeCell ref="D15:E15"/>
    <mergeCell ref="F15:G15"/>
    <mergeCell ref="H15:I15"/>
    <mergeCell ref="J15:K15"/>
    <mergeCell ref="L15:M15"/>
    <mergeCell ref="N15:O15"/>
    <mergeCell ref="B16:C16"/>
    <mergeCell ref="D16:E16"/>
    <mergeCell ref="F16:G16"/>
    <mergeCell ref="H16:I16"/>
    <mergeCell ref="J16:K16"/>
    <mergeCell ref="L16:M16"/>
    <mergeCell ref="N16:O16"/>
    <mergeCell ref="B17:C17"/>
    <mergeCell ref="D17:E17"/>
    <mergeCell ref="F17:G17"/>
    <mergeCell ref="H17:I17"/>
    <mergeCell ref="J17:K17"/>
    <mergeCell ref="L17:M17"/>
    <mergeCell ref="N17:O17"/>
    <mergeCell ref="B18:C18"/>
    <mergeCell ref="D18:E18"/>
    <mergeCell ref="F18:G18"/>
    <mergeCell ref="H18:I18"/>
    <mergeCell ref="J18:K18"/>
    <mergeCell ref="L18:M18"/>
    <mergeCell ref="N18:O18"/>
    <mergeCell ref="B19:C19"/>
    <mergeCell ref="D19:E19"/>
    <mergeCell ref="F19:G19"/>
    <mergeCell ref="H19:I19"/>
    <mergeCell ref="J19:K19"/>
    <mergeCell ref="L19:M19"/>
    <mergeCell ref="N19:O19"/>
    <mergeCell ref="B20:C20"/>
    <mergeCell ref="D20:E20"/>
    <mergeCell ref="F20:G20"/>
    <mergeCell ref="H20:I20"/>
    <mergeCell ref="J20:K20"/>
    <mergeCell ref="L20:M20"/>
    <mergeCell ref="N20:O20"/>
    <mergeCell ref="B21:C21"/>
    <mergeCell ref="D21:E21"/>
    <mergeCell ref="F21:G21"/>
    <mergeCell ref="H21:I21"/>
    <mergeCell ref="J21:K21"/>
    <mergeCell ref="L21:M21"/>
    <mergeCell ref="N21:O21"/>
    <mergeCell ref="B22:C22"/>
    <mergeCell ref="D22:E22"/>
    <mergeCell ref="F22:G22"/>
    <mergeCell ref="H22:I22"/>
    <mergeCell ref="J22:K22"/>
    <mergeCell ref="L22:M22"/>
    <mergeCell ref="N22:O22"/>
    <mergeCell ref="B23:C23"/>
    <mergeCell ref="D23:E23"/>
    <mergeCell ref="F23:G23"/>
    <mergeCell ref="H23:I23"/>
    <mergeCell ref="J23:K23"/>
    <mergeCell ref="L23:M23"/>
    <mergeCell ref="N23:O23"/>
    <mergeCell ref="B24:C24"/>
    <mergeCell ref="D24:E24"/>
    <mergeCell ref="F24:G24"/>
    <mergeCell ref="H24:I24"/>
    <mergeCell ref="J24:K24"/>
    <mergeCell ref="L24:M24"/>
    <mergeCell ref="N24:O24"/>
    <mergeCell ref="B25:C25"/>
    <mergeCell ref="D25:E25"/>
    <mergeCell ref="F25:G25"/>
    <mergeCell ref="H25:I25"/>
    <mergeCell ref="J25:K25"/>
    <mergeCell ref="L25:M25"/>
    <mergeCell ref="N25:O25"/>
    <mergeCell ref="B28:M28"/>
    <mergeCell ref="N33:O33"/>
    <mergeCell ref="N34:O34"/>
    <mergeCell ref="B26:C26"/>
    <mergeCell ref="D26:E26"/>
    <mergeCell ref="F26:G26"/>
    <mergeCell ref="H26:I26"/>
    <mergeCell ref="J26:K26"/>
    <mergeCell ref="L26:M26"/>
    <mergeCell ref="N26:O26"/>
    <mergeCell ref="B27:C27"/>
    <mergeCell ref="D27:E27"/>
    <mergeCell ref="F27:G27"/>
    <mergeCell ref="H27:I27"/>
    <mergeCell ref="J27:K27"/>
    <mergeCell ref="L27:M27"/>
    <mergeCell ref="N27:O27"/>
    <mergeCell ref="B35:E35"/>
    <mergeCell ref="F35:I35"/>
    <mergeCell ref="J35:M35"/>
    <mergeCell ref="N35:O35"/>
    <mergeCell ref="B36:E36"/>
    <mergeCell ref="F36:I36"/>
    <mergeCell ref="J36:M36"/>
    <mergeCell ref="N36:O36"/>
    <mergeCell ref="B37:E37"/>
    <mergeCell ref="F37:I37"/>
    <mergeCell ref="J37:M37"/>
    <mergeCell ref="N37:O37"/>
    <mergeCell ref="B41:E41"/>
    <mergeCell ref="F41:I41"/>
    <mergeCell ref="J41:M41"/>
    <mergeCell ref="N41:O41"/>
    <mergeCell ref="A42:G42"/>
    <mergeCell ref="B38:E38"/>
    <mergeCell ref="F38:I38"/>
    <mergeCell ref="J38:M38"/>
    <mergeCell ref="N38:O39"/>
    <mergeCell ref="B39:E39"/>
    <mergeCell ref="F39:I39"/>
    <mergeCell ref="J39:M39"/>
    <mergeCell ref="B40:E40"/>
    <mergeCell ref="F40:I40"/>
    <mergeCell ref="J40:M40"/>
    <mergeCell ref="N40:O40"/>
  </mergeCells>
  <printOptions horizontalCentered="1"/>
  <pageMargins left="0.2" right="0.2" top="0.5" bottom="0.5" header="0.3" footer="0.3"/>
  <pageSetup scale="98" orientation="landscape" r:id="rId1"/>
  <rowBreaks count="2" manualBreakCount="2">
    <brk id="43" max="14" man="1"/>
    <brk id="86"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B172"/>
  <sheetViews>
    <sheetView zoomScaleNormal="100" zoomScaleSheetLayoutView="100" workbookViewId="0">
      <selection activeCell="B7" sqref="B7:G7"/>
    </sheetView>
  </sheetViews>
  <sheetFormatPr defaultColWidth="13.7109375" defaultRowHeight="11.25" x14ac:dyDescent="0.2"/>
  <cols>
    <col min="1" max="1" width="31.5703125" style="3" customWidth="1"/>
    <col min="2" max="2" width="3.28515625" style="3" customWidth="1"/>
    <col min="3" max="3" width="14.7109375" style="3" customWidth="1"/>
    <col min="4" max="4" width="3.28515625" style="3" customWidth="1"/>
    <col min="5" max="5" width="14.7109375" style="3" customWidth="1"/>
    <col min="6" max="6" width="3.28515625" style="3" customWidth="1"/>
    <col min="7" max="7" width="14.7109375" style="3" customWidth="1"/>
    <col min="8" max="8" width="3.28515625" style="3" customWidth="1"/>
    <col min="9" max="9" width="14.7109375" style="3" customWidth="1"/>
    <col min="10" max="10" width="3.28515625" style="37" customWidth="1"/>
    <col min="11" max="11" width="14.7109375" style="37" customWidth="1"/>
    <col min="12" max="12" width="3.28515625" style="37" customWidth="1"/>
    <col min="13" max="13" width="14.7109375" style="37" customWidth="1"/>
    <col min="14" max="14" width="3.28515625" style="37" hidden="1" customWidth="1"/>
    <col min="15" max="15" width="11.85546875" style="37" hidden="1" customWidth="1"/>
    <col min="16" max="28" width="9.140625" style="37" customWidth="1"/>
    <col min="29" max="245" width="9.140625" style="3" customWidth="1"/>
    <col min="246" max="246" width="32.85546875" style="3" customWidth="1"/>
    <col min="247" max="247" width="3" style="3" customWidth="1"/>
    <col min="248" max="248" width="13.7109375" style="3" customWidth="1"/>
    <col min="249" max="249" width="3" style="3" customWidth="1"/>
    <col min="250" max="250" width="13.7109375" style="3" customWidth="1"/>
    <col min="251" max="251" width="3" style="3" customWidth="1"/>
    <col min="252" max="252" width="13.7109375" style="3" customWidth="1"/>
    <col min="253" max="253" width="3" style="3" customWidth="1"/>
    <col min="254" max="254" width="13.7109375" style="3" customWidth="1"/>
    <col min="255" max="255" width="3" style="3" customWidth="1"/>
    <col min="256" max="16384" width="13.7109375" style="3"/>
  </cols>
  <sheetData>
    <row r="1" spans="1:28" ht="19.5" x14ac:dyDescent="0.3">
      <c r="F1" s="114" t="s">
        <v>199</v>
      </c>
      <c r="G1" s="1973" t="str">
        <f>RFP!C10</f>
        <v>Required</v>
      </c>
      <c r="H1" s="1973"/>
      <c r="I1" s="1973"/>
      <c r="J1" s="1973"/>
      <c r="K1" s="1973"/>
      <c r="L1" s="1973"/>
      <c r="M1" s="1973"/>
    </row>
    <row r="2" spans="1:28" ht="15.75" x14ac:dyDescent="0.25">
      <c r="F2" s="67" t="s">
        <v>200</v>
      </c>
      <c r="G2" s="1639" t="str">
        <f>RFP!C238</f>
        <v>Required</v>
      </c>
      <c r="H2" s="1639"/>
      <c r="I2" s="1639"/>
      <c r="J2" s="1639"/>
      <c r="K2" s="1639"/>
      <c r="L2" s="1639"/>
      <c r="M2" s="1639"/>
    </row>
    <row r="3" spans="1:28" ht="15.75" x14ac:dyDescent="0.25">
      <c r="F3" s="67" t="s">
        <v>201</v>
      </c>
      <c r="G3" s="1974" t="str">
        <f>RFP!G41</f>
        <v>Required</v>
      </c>
      <c r="H3" s="1974"/>
      <c r="I3" s="1974"/>
      <c r="J3" s="1974"/>
      <c r="K3" s="1974"/>
      <c r="L3" s="1974"/>
      <c r="M3" s="1974"/>
    </row>
    <row r="4" spans="1:28" ht="12.75" customHeight="1" x14ac:dyDescent="0.2"/>
    <row r="5" spans="1:28" ht="18" customHeight="1" x14ac:dyDescent="0.25">
      <c r="A5" s="1975" t="s">
        <v>478</v>
      </c>
      <c r="B5" s="1975"/>
      <c r="C5" s="1975"/>
      <c r="D5" s="1975"/>
      <c r="E5" s="1975"/>
      <c r="F5" s="1975"/>
      <c r="G5" s="1975"/>
      <c r="H5" s="1975"/>
      <c r="I5" s="1975"/>
      <c r="J5" s="1975"/>
      <c r="K5" s="1975"/>
      <c r="L5" s="1975"/>
      <c r="M5" s="1975"/>
      <c r="N5" s="4"/>
      <c r="O5" s="4"/>
    </row>
    <row r="6" spans="1:28" ht="15.75" customHeight="1" x14ac:dyDescent="0.2"/>
    <row r="7" spans="1:28" s="2" customFormat="1" ht="13.5" thickBot="1" x14ac:dyDescent="0.25">
      <c r="B7" s="1976" t="s">
        <v>0</v>
      </c>
      <c r="C7" s="1976"/>
      <c r="D7" s="1976"/>
      <c r="E7" s="1976"/>
      <c r="F7" s="1976"/>
      <c r="G7" s="1976"/>
      <c r="H7" s="1976" t="s">
        <v>1</v>
      </c>
      <c r="I7" s="1976"/>
      <c r="J7" s="1976"/>
      <c r="K7" s="1976"/>
      <c r="L7" s="1976"/>
      <c r="M7" s="1976"/>
      <c r="N7" s="422"/>
      <c r="O7" s="422"/>
      <c r="P7" s="422"/>
      <c r="Q7" s="422"/>
      <c r="R7" s="422"/>
      <c r="S7" s="422"/>
      <c r="T7" s="422"/>
      <c r="U7" s="422"/>
      <c r="V7" s="422"/>
      <c r="W7" s="422"/>
      <c r="X7" s="422"/>
      <c r="Y7" s="422"/>
      <c r="Z7" s="422"/>
      <c r="AA7" s="422"/>
      <c r="AB7" s="422"/>
    </row>
    <row r="8" spans="1:28" s="38" customFormat="1" ht="21.75" customHeight="1" thickBot="1" x14ac:dyDescent="0.25">
      <c r="A8" s="194" t="s">
        <v>332</v>
      </c>
      <c r="B8" s="1959" t="str">
        <f>RFP!C41</f>
        <v>Required</v>
      </c>
      <c r="C8" s="1960"/>
      <c r="D8" s="1960"/>
      <c r="E8" s="1960"/>
      <c r="F8" s="1960"/>
      <c r="G8" s="1981"/>
      <c r="H8" s="1959" t="str">
        <f>B8</f>
        <v>Required</v>
      </c>
      <c r="I8" s="1960"/>
      <c r="J8" s="1960"/>
      <c r="K8" s="1960"/>
      <c r="L8" s="1960"/>
      <c r="M8" s="1981"/>
      <c r="N8" s="191"/>
      <c r="O8" s="191"/>
      <c r="P8" s="37"/>
      <c r="Q8" s="37"/>
      <c r="R8" s="37"/>
      <c r="S8" s="37"/>
      <c r="T8" s="37"/>
      <c r="U8" s="37"/>
      <c r="V8" s="37"/>
      <c r="W8" s="37"/>
      <c r="X8" s="37"/>
      <c r="Y8" s="37"/>
      <c r="Z8" s="37"/>
      <c r="AA8" s="37"/>
      <c r="AB8" s="37"/>
    </row>
    <row r="9" spans="1:28" ht="12.75" customHeight="1" x14ac:dyDescent="0.2">
      <c r="A9" s="41"/>
      <c r="B9" s="1984">
        <f>RFP!D84</f>
        <v>0</v>
      </c>
      <c r="C9" s="1985"/>
      <c r="D9" s="1965">
        <f>RFP!D116</f>
        <v>0</v>
      </c>
      <c r="E9" s="1964"/>
      <c r="F9" s="1965">
        <f>RFP!D147</f>
        <v>0</v>
      </c>
      <c r="G9" s="1966"/>
      <c r="H9" s="1963">
        <f>RFP!G84</f>
        <v>0</v>
      </c>
      <c r="I9" s="1964"/>
      <c r="J9" s="1967">
        <f>RFP!G116</f>
        <v>0</v>
      </c>
      <c r="K9" s="1964"/>
      <c r="L9" s="1965">
        <f>RFP!G147</f>
        <v>0</v>
      </c>
      <c r="M9" s="1966"/>
      <c r="N9" s="191"/>
      <c r="O9" s="191"/>
    </row>
    <row r="10" spans="1:28" s="43" customFormat="1" ht="12.75" customHeight="1" x14ac:dyDescent="0.2">
      <c r="A10" s="42" t="s">
        <v>48</v>
      </c>
      <c r="B10" s="1924"/>
      <c r="C10" s="1926"/>
      <c r="D10" s="1928"/>
      <c r="E10" s="1926"/>
      <c r="F10" s="1928"/>
      <c r="G10" s="1925"/>
      <c r="H10" s="1924"/>
      <c r="I10" s="1926"/>
      <c r="J10" s="1927"/>
      <c r="K10" s="1926"/>
      <c r="L10" s="1928"/>
      <c r="M10" s="1925"/>
      <c r="N10" s="191"/>
      <c r="O10" s="191"/>
      <c r="P10" s="37"/>
      <c r="Q10" s="37"/>
      <c r="R10" s="37"/>
      <c r="S10" s="37"/>
      <c r="T10" s="37"/>
      <c r="U10" s="37"/>
      <c r="V10" s="37"/>
      <c r="W10" s="37"/>
      <c r="X10" s="37"/>
      <c r="Y10" s="37"/>
      <c r="Z10" s="37"/>
      <c r="AA10" s="37"/>
      <c r="AB10" s="37"/>
    </row>
    <row r="11" spans="1:28" ht="11.25" customHeight="1" x14ac:dyDescent="0.2">
      <c r="A11" s="44" t="s">
        <v>49</v>
      </c>
      <c r="B11" s="1904">
        <f>RFP!D85</f>
        <v>0</v>
      </c>
      <c r="C11" s="1905"/>
      <c r="D11" s="1906">
        <f>RFP!D117</f>
        <v>0</v>
      </c>
      <c r="E11" s="1905"/>
      <c r="F11" s="1906">
        <f>RFP!D148</f>
        <v>0</v>
      </c>
      <c r="G11" s="1907"/>
      <c r="H11" s="1904">
        <f>RFP!G85</f>
        <v>0</v>
      </c>
      <c r="I11" s="1905"/>
      <c r="J11" s="1929">
        <f>RFP!G117</f>
        <v>0</v>
      </c>
      <c r="K11" s="1905"/>
      <c r="L11" s="1906">
        <f>RFP!G148</f>
        <v>0</v>
      </c>
      <c r="M11" s="1907"/>
      <c r="N11" s="191"/>
      <c r="O11" s="191"/>
    </row>
    <row r="12" spans="1:28" ht="11.25" customHeight="1" thickBot="1" x14ac:dyDescent="0.25">
      <c r="A12" s="45" t="s">
        <v>50</v>
      </c>
      <c r="B12" s="1945">
        <f>RFP!D86</f>
        <v>0</v>
      </c>
      <c r="C12" s="1946"/>
      <c r="D12" s="1947">
        <f>RFP!D118</f>
        <v>0</v>
      </c>
      <c r="E12" s="1946"/>
      <c r="F12" s="1947">
        <f>RFP!D149</f>
        <v>0</v>
      </c>
      <c r="G12" s="1948"/>
      <c r="H12" s="1945">
        <f>RFP!G86</f>
        <v>0</v>
      </c>
      <c r="I12" s="1946"/>
      <c r="J12" s="1949">
        <f>RFP!G118</f>
        <v>0</v>
      </c>
      <c r="K12" s="1946"/>
      <c r="L12" s="1947">
        <f>RFP!G149</f>
        <v>0</v>
      </c>
      <c r="M12" s="1948"/>
      <c r="N12" s="191"/>
      <c r="O12" s="191"/>
    </row>
    <row r="13" spans="1:28" s="43" customFormat="1" x14ac:dyDescent="0.2">
      <c r="A13" s="42" t="s">
        <v>51</v>
      </c>
      <c r="B13" s="1952"/>
      <c r="C13" s="1953"/>
      <c r="D13" s="1955"/>
      <c r="E13" s="1953"/>
      <c r="F13" s="1955"/>
      <c r="G13" s="1956"/>
      <c r="H13" s="1952"/>
      <c r="I13" s="1953"/>
      <c r="J13" s="1954"/>
      <c r="K13" s="1953"/>
      <c r="L13" s="1955"/>
      <c r="M13" s="1956"/>
      <c r="N13" s="191"/>
      <c r="O13" s="191"/>
      <c r="P13" s="37"/>
      <c r="Q13" s="37"/>
      <c r="R13" s="37"/>
      <c r="S13" s="37"/>
      <c r="T13" s="37"/>
      <c r="U13" s="37"/>
      <c r="V13" s="37"/>
      <c r="W13" s="37"/>
      <c r="X13" s="37"/>
      <c r="Y13" s="37"/>
      <c r="Z13" s="37"/>
      <c r="AA13" s="37"/>
      <c r="AB13" s="37"/>
    </row>
    <row r="14" spans="1:28" x14ac:dyDescent="0.2">
      <c r="A14" s="44" t="s">
        <v>52</v>
      </c>
      <c r="B14" s="1904">
        <f>RFP!D91</f>
        <v>0</v>
      </c>
      <c r="C14" s="1905"/>
      <c r="D14" s="1906">
        <f>RFP!D123</f>
        <v>0</v>
      </c>
      <c r="E14" s="1905"/>
      <c r="F14" s="1906">
        <f>RFP!D154</f>
        <v>0</v>
      </c>
      <c r="G14" s="1907"/>
      <c r="H14" s="1904">
        <f>RFP!G91</f>
        <v>0</v>
      </c>
      <c r="I14" s="1905"/>
      <c r="J14" s="1929">
        <f>RFP!G123</f>
        <v>0</v>
      </c>
      <c r="K14" s="1905"/>
      <c r="L14" s="1906">
        <f>RFP!G154</f>
        <v>0</v>
      </c>
      <c r="M14" s="1907"/>
      <c r="N14" s="191"/>
      <c r="O14" s="191"/>
    </row>
    <row r="15" spans="1:28" x14ac:dyDescent="0.2">
      <c r="A15" s="44" t="s">
        <v>53</v>
      </c>
      <c r="B15" s="1904">
        <f>RFP!D92</f>
        <v>0</v>
      </c>
      <c r="C15" s="1905"/>
      <c r="D15" s="1906">
        <f>RFP!D124</f>
        <v>0</v>
      </c>
      <c r="E15" s="1905"/>
      <c r="F15" s="1906">
        <f>RFP!D155</f>
        <v>0</v>
      </c>
      <c r="G15" s="1907"/>
      <c r="H15" s="1904">
        <f>RFP!G92</f>
        <v>0</v>
      </c>
      <c r="I15" s="1905"/>
      <c r="J15" s="1929">
        <f>RFP!G124</f>
        <v>0</v>
      </c>
      <c r="K15" s="1905"/>
      <c r="L15" s="1906">
        <f>RFP!G155</f>
        <v>0</v>
      </c>
      <c r="M15" s="1907"/>
      <c r="N15" s="191"/>
      <c r="O15" s="191"/>
    </row>
    <row r="16" spans="1:28" x14ac:dyDescent="0.2">
      <c r="A16" s="44" t="s">
        <v>54</v>
      </c>
      <c r="B16" s="1904">
        <f>RFP!D93</f>
        <v>0</v>
      </c>
      <c r="C16" s="1905"/>
      <c r="D16" s="1906">
        <f>RFP!D125</f>
        <v>0</v>
      </c>
      <c r="E16" s="1905"/>
      <c r="F16" s="1906">
        <f>RFP!D156</f>
        <v>0</v>
      </c>
      <c r="G16" s="1907"/>
      <c r="H16" s="1904">
        <f>RFP!G93</f>
        <v>0</v>
      </c>
      <c r="I16" s="1905"/>
      <c r="J16" s="1929">
        <f>RFP!G125</f>
        <v>0</v>
      </c>
      <c r="K16" s="1905"/>
      <c r="L16" s="1906">
        <f>RFP!G156</f>
        <v>0</v>
      </c>
      <c r="M16" s="1907"/>
      <c r="N16" s="191"/>
      <c r="O16" s="191"/>
    </row>
    <row r="17" spans="1:28" ht="11.25" customHeight="1" x14ac:dyDescent="0.2">
      <c r="A17" s="44" t="s">
        <v>55</v>
      </c>
      <c r="B17" s="1904">
        <f>RFP!D95</f>
        <v>0</v>
      </c>
      <c r="C17" s="1905"/>
      <c r="D17" s="1906">
        <f>RFP!D127</f>
        <v>0</v>
      </c>
      <c r="E17" s="1905"/>
      <c r="F17" s="1906">
        <f>RFP!D158</f>
        <v>0</v>
      </c>
      <c r="G17" s="1907"/>
      <c r="H17" s="1904">
        <f>RFP!G95</f>
        <v>0</v>
      </c>
      <c r="I17" s="1905"/>
      <c r="J17" s="1929">
        <f>RFP!G127</f>
        <v>0</v>
      </c>
      <c r="K17" s="1905"/>
      <c r="L17" s="1906">
        <f>RFP!G158</f>
        <v>0</v>
      </c>
      <c r="M17" s="1907"/>
      <c r="N17" s="191"/>
      <c r="O17" s="191"/>
    </row>
    <row r="18" spans="1:28" x14ac:dyDescent="0.2">
      <c r="A18" s="44" t="s">
        <v>56</v>
      </c>
      <c r="B18" s="1897">
        <f>RFP!D94</f>
        <v>0</v>
      </c>
      <c r="C18" s="1898"/>
      <c r="D18" s="1899">
        <f>RFP!D126</f>
        <v>0</v>
      </c>
      <c r="E18" s="1898"/>
      <c r="F18" s="1899">
        <f>RFP!D157</f>
        <v>0</v>
      </c>
      <c r="G18" s="1900"/>
      <c r="H18" s="1897">
        <f>RFP!G94</f>
        <v>0</v>
      </c>
      <c r="I18" s="1898"/>
      <c r="J18" s="1901">
        <f>RFP!G126</f>
        <v>0</v>
      </c>
      <c r="K18" s="1898"/>
      <c r="L18" s="1899">
        <f>RFP!G157</f>
        <v>0</v>
      </c>
      <c r="M18" s="1900"/>
      <c r="N18" s="191"/>
      <c r="O18" s="191"/>
    </row>
    <row r="19" spans="1:28" s="43" customFormat="1" x14ac:dyDescent="0.2">
      <c r="A19" s="46" t="s">
        <v>57</v>
      </c>
      <c r="B19" s="1924"/>
      <c r="C19" s="1926"/>
      <c r="D19" s="1928"/>
      <c r="E19" s="1926"/>
      <c r="F19" s="1928"/>
      <c r="G19" s="1925"/>
      <c r="H19" s="1924"/>
      <c r="I19" s="1926"/>
      <c r="J19" s="1927"/>
      <c r="K19" s="1926"/>
      <c r="L19" s="1928"/>
      <c r="M19" s="1925"/>
      <c r="N19" s="191"/>
      <c r="O19" s="191"/>
      <c r="P19" s="37"/>
      <c r="Q19" s="37"/>
      <c r="R19" s="37"/>
      <c r="S19" s="37"/>
      <c r="T19" s="37"/>
      <c r="U19" s="37"/>
      <c r="V19" s="37"/>
      <c r="W19" s="37"/>
      <c r="X19" s="37"/>
      <c r="Y19" s="37"/>
      <c r="Z19" s="37"/>
      <c r="AA19" s="37"/>
      <c r="AB19" s="37"/>
    </row>
    <row r="20" spans="1:28" x14ac:dyDescent="0.2">
      <c r="A20" s="44" t="s">
        <v>49</v>
      </c>
      <c r="B20" s="1932">
        <f>RFP!D87</f>
        <v>0</v>
      </c>
      <c r="C20" s="1933"/>
      <c r="D20" s="1934">
        <f>RFP!D119</f>
        <v>0</v>
      </c>
      <c r="E20" s="1933"/>
      <c r="F20" s="1934">
        <f>RFP!D150</f>
        <v>0</v>
      </c>
      <c r="G20" s="1935"/>
      <c r="H20" s="1932">
        <f>RFP!G87</f>
        <v>0</v>
      </c>
      <c r="I20" s="1933"/>
      <c r="J20" s="1936">
        <f>RFP!G119</f>
        <v>0</v>
      </c>
      <c r="K20" s="1933"/>
      <c r="L20" s="1934">
        <f>RFP!G150</f>
        <v>0</v>
      </c>
      <c r="M20" s="1935"/>
      <c r="N20" s="191"/>
      <c r="O20" s="191"/>
    </row>
    <row r="21" spans="1:28" x14ac:dyDescent="0.2">
      <c r="A21" s="47" t="s">
        <v>50</v>
      </c>
      <c r="B21" s="1937">
        <f>RFP!D88</f>
        <v>0</v>
      </c>
      <c r="C21" s="1941"/>
      <c r="D21" s="1939">
        <f>RFP!D120</f>
        <v>0</v>
      </c>
      <c r="E21" s="1941"/>
      <c r="F21" s="1939">
        <f>RFP!D151</f>
        <v>0</v>
      </c>
      <c r="G21" s="1903"/>
      <c r="H21" s="1937">
        <f>RFP!G88</f>
        <v>0</v>
      </c>
      <c r="I21" s="1941"/>
      <c r="J21" s="1942">
        <f>RFP!G120</f>
        <v>0</v>
      </c>
      <c r="K21" s="1941"/>
      <c r="L21" s="1939">
        <f>RFP!G151</f>
        <v>0</v>
      </c>
      <c r="M21" s="1903"/>
      <c r="N21" s="191"/>
      <c r="O21" s="191"/>
    </row>
    <row r="22" spans="1:28" s="43" customFormat="1" x14ac:dyDescent="0.2">
      <c r="A22" s="46" t="s">
        <v>58</v>
      </c>
      <c r="B22" s="1924"/>
      <c r="C22" s="1926"/>
      <c r="D22" s="1928"/>
      <c r="E22" s="1926"/>
      <c r="F22" s="1928"/>
      <c r="G22" s="1925"/>
      <c r="H22" s="1924"/>
      <c r="I22" s="1926"/>
      <c r="J22" s="1927"/>
      <c r="K22" s="1926"/>
      <c r="L22" s="1928"/>
      <c r="M22" s="1925"/>
      <c r="N22" s="191"/>
      <c r="O22" s="191"/>
      <c r="P22" s="37"/>
      <c r="Q22" s="37"/>
      <c r="R22" s="37"/>
      <c r="S22" s="37"/>
      <c r="T22" s="37"/>
      <c r="U22" s="37"/>
      <c r="V22" s="37"/>
      <c r="W22" s="37"/>
      <c r="X22" s="37"/>
      <c r="Y22" s="37"/>
      <c r="Z22" s="37"/>
      <c r="AA22" s="37"/>
      <c r="AB22" s="37"/>
    </row>
    <row r="23" spans="1:28" x14ac:dyDescent="0.2">
      <c r="A23" s="44" t="s">
        <v>49</v>
      </c>
      <c r="B23" s="1904">
        <f>RFP!D89</f>
        <v>0</v>
      </c>
      <c r="C23" s="1905"/>
      <c r="D23" s="1906">
        <f>RFP!D121</f>
        <v>0</v>
      </c>
      <c r="E23" s="1905"/>
      <c r="F23" s="1906">
        <f>RFP!D152</f>
        <v>0</v>
      </c>
      <c r="G23" s="1907"/>
      <c r="H23" s="1904">
        <f>RFP!G89</f>
        <v>0</v>
      </c>
      <c r="I23" s="1905"/>
      <c r="J23" s="1929">
        <f>RFP!G121</f>
        <v>0</v>
      </c>
      <c r="K23" s="1905"/>
      <c r="L23" s="1906">
        <f>RFP!G152</f>
        <v>0</v>
      </c>
      <c r="M23" s="1907"/>
      <c r="N23" s="191"/>
      <c r="O23" s="191"/>
    </row>
    <row r="24" spans="1:28" x14ac:dyDescent="0.2">
      <c r="A24" s="47" t="s">
        <v>50</v>
      </c>
      <c r="B24" s="1897">
        <f>RFP!D90</f>
        <v>0</v>
      </c>
      <c r="C24" s="1898"/>
      <c r="D24" s="1899">
        <f>RFP!D122</f>
        <v>0</v>
      </c>
      <c r="E24" s="1898"/>
      <c r="F24" s="1899">
        <f>RFP!D153</f>
        <v>0</v>
      </c>
      <c r="G24" s="1900"/>
      <c r="H24" s="1897">
        <f>RFP!G90</f>
        <v>0</v>
      </c>
      <c r="I24" s="1898"/>
      <c r="J24" s="1901">
        <f>RFP!G122</f>
        <v>0</v>
      </c>
      <c r="K24" s="1898"/>
      <c r="L24" s="1899">
        <f>RFP!G153</f>
        <v>0</v>
      </c>
      <c r="M24" s="1900"/>
      <c r="N24" s="191"/>
      <c r="O24" s="191"/>
    </row>
    <row r="25" spans="1:28" s="43" customFormat="1" x14ac:dyDescent="0.2">
      <c r="A25" s="42" t="s">
        <v>59</v>
      </c>
      <c r="B25" s="1919"/>
      <c r="C25" s="1920"/>
      <c r="D25" s="1922"/>
      <c r="E25" s="1920"/>
      <c r="F25" s="1922"/>
      <c r="G25" s="1923"/>
      <c r="H25" s="1919"/>
      <c r="I25" s="1920"/>
      <c r="J25" s="1921"/>
      <c r="K25" s="1920"/>
      <c r="L25" s="1922"/>
      <c r="M25" s="1923"/>
      <c r="N25" s="191"/>
      <c r="O25" s="191"/>
      <c r="P25" s="37"/>
      <c r="Q25" s="37"/>
      <c r="R25" s="37"/>
      <c r="S25" s="37"/>
      <c r="T25" s="37"/>
      <c r="U25" s="37"/>
      <c r="V25" s="37"/>
      <c r="W25" s="37"/>
      <c r="X25" s="37"/>
      <c r="Y25" s="37"/>
      <c r="Z25" s="37"/>
      <c r="AA25" s="37"/>
      <c r="AB25" s="37"/>
    </row>
    <row r="26" spans="1:28" s="49" customFormat="1" x14ac:dyDescent="0.2">
      <c r="A26" s="47" t="s">
        <v>60</v>
      </c>
      <c r="B26" s="1897">
        <f>RFP!D97</f>
        <v>0</v>
      </c>
      <c r="C26" s="1898"/>
      <c r="D26" s="1899">
        <f>RFP!D129</f>
        <v>0</v>
      </c>
      <c r="E26" s="1898"/>
      <c r="F26" s="1899">
        <f>RFP!D160</f>
        <v>0</v>
      </c>
      <c r="G26" s="1900"/>
      <c r="H26" s="1897">
        <f>RFP!G97</f>
        <v>0</v>
      </c>
      <c r="I26" s="1898"/>
      <c r="J26" s="1901">
        <f>RFP!G129</f>
        <v>0</v>
      </c>
      <c r="K26" s="1898"/>
      <c r="L26" s="1899">
        <f>RFP!G160</f>
        <v>0</v>
      </c>
      <c r="M26" s="1900"/>
      <c r="N26" s="192"/>
      <c r="O26" s="192"/>
      <c r="P26" s="48"/>
      <c r="Q26" s="48"/>
      <c r="R26" s="48"/>
      <c r="S26" s="48"/>
      <c r="T26" s="48"/>
      <c r="U26" s="48"/>
      <c r="V26" s="48"/>
      <c r="W26" s="48"/>
      <c r="X26" s="48"/>
      <c r="Y26" s="48"/>
      <c r="Z26" s="48"/>
      <c r="AA26" s="48"/>
      <c r="AB26" s="48"/>
    </row>
    <row r="27" spans="1:28" s="50" customFormat="1" ht="12" thickBot="1" x14ac:dyDescent="0.25">
      <c r="A27" s="77" t="s">
        <v>144</v>
      </c>
      <c r="B27" s="1978">
        <f>RFP!D96</f>
        <v>0</v>
      </c>
      <c r="C27" s="1979"/>
      <c r="D27" s="1980">
        <f>RFP!D128</f>
        <v>0</v>
      </c>
      <c r="E27" s="1979"/>
      <c r="F27" s="1911">
        <f>RFP!D159</f>
        <v>0</v>
      </c>
      <c r="G27" s="1912"/>
      <c r="H27" s="1978">
        <f>RFP!G96</f>
        <v>0</v>
      </c>
      <c r="I27" s="1979"/>
      <c r="J27" s="1982">
        <f>RFP!G128</f>
        <v>0</v>
      </c>
      <c r="K27" s="1979"/>
      <c r="L27" s="1980">
        <f>RFP!G159</f>
        <v>0</v>
      </c>
      <c r="M27" s="1983"/>
      <c r="N27" s="192"/>
      <c r="O27" s="192"/>
      <c r="P27" s="48"/>
      <c r="Q27" s="48"/>
      <c r="R27" s="48"/>
      <c r="S27" s="48"/>
      <c r="T27" s="48"/>
      <c r="U27" s="48"/>
      <c r="V27" s="48"/>
      <c r="W27" s="48"/>
      <c r="X27" s="48"/>
      <c r="Y27" s="48"/>
      <c r="Z27" s="48"/>
      <c r="AA27" s="48"/>
      <c r="AB27" s="48"/>
    </row>
    <row r="28" spans="1:28" s="40" customFormat="1" ht="13.5" customHeight="1" thickBot="1" x14ac:dyDescent="0.25">
      <c r="A28" s="212"/>
      <c r="B28" s="1977" t="s">
        <v>259</v>
      </c>
      <c r="C28" s="1870"/>
      <c r="D28" s="1870"/>
      <c r="E28" s="1870"/>
      <c r="F28" s="1870"/>
      <c r="G28" s="1870"/>
      <c r="H28" s="1870"/>
      <c r="I28" s="1870"/>
      <c r="J28" s="1870"/>
      <c r="K28" s="1870"/>
      <c r="L28" s="1870"/>
      <c r="M28" s="1871"/>
      <c r="N28" s="193"/>
      <c r="O28" s="193"/>
      <c r="P28" s="39"/>
      <c r="Q28" s="39"/>
      <c r="R28" s="39"/>
      <c r="S28" s="39"/>
      <c r="T28" s="39"/>
      <c r="U28" s="39"/>
      <c r="V28" s="39"/>
      <c r="W28" s="39"/>
      <c r="X28" s="39"/>
      <c r="Y28" s="39"/>
      <c r="Z28" s="39"/>
      <c r="AA28" s="39"/>
      <c r="AB28" s="39"/>
    </row>
    <row r="29" spans="1:28" x14ac:dyDescent="0.2">
      <c r="A29" s="51" t="s">
        <v>61</v>
      </c>
      <c r="B29" s="52">
        <f>RFP!D71</f>
        <v>0</v>
      </c>
      <c r="C29" s="197">
        <f>IF(RFP!$D306=0,LevelFundedWorksheet!$B137,RFP!$D306)</f>
        <v>0</v>
      </c>
      <c r="D29" s="200">
        <f>RFP!D105</f>
        <v>0</v>
      </c>
      <c r="E29" s="197">
        <f>IF(RFP!$D306=0,LevelFundedWorksheet!$B144,RFP!$D306)</f>
        <v>0</v>
      </c>
      <c r="F29" s="195">
        <f>RFP!D136</f>
        <v>0</v>
      </c>
      <c r="G29" s="490">
        <f>IF(RFP!$D306=0,LevelFundedWorksheet!$B151,RFP!$D306)</f>
        <v>0</v>
      </c>
      <c r="H29" s="52">
        <f>RFP!F71</f>
        <v>0</v>
      </c>
      <c r="I29" s="204">
        <f>IF(RFP!$F306=0,LevelFundedWorksheet!$E137,RFP!$F306)</f>
        <v>0</v>
      </c>
      <c r="J29" s="200">
        <f>RFP!F105</f>
        <v>0</v>
      </c>
      <c r="K29" s="204">
        <f>IF(RFP!$F306=0,LevelFundedWorksheet!$E144,RFP!$F306)</f>
        <v>0</v>
      </c>
      <c r="L29" s="195">
        <f>RFP!F136</f>
        <v>0</v>
      </c>
      <c r="M29" s="88">
        <f>IF(RFP!$F306=0,LevelFundedWorksheet!$E151,RFP!$F306)</f>
        <v>0</v>
      </c>
      <c r="N29" s="191"/>
      <c r="O29" s="191"/>
    </row>
    <row r="30" spans="1:28" x14ac:dyDescent="0.2">
      <c r="A30" s="53" t="s">
        <v>42</v>
      </c>
      <c r="B30" s="54">
        <f>RFP!D72</f>
        <v>0</v>
      </c>
      <c r="C30" s="198">
        <f>IF(RFP!$D307=0,LevelFundedWorksheet!$B138,RFP!$D307)</f>
        <v>0</v>
      </c>
      <c r="D30" s="202">
        <f>RFP!D106</f>
        <v>0</v>
      </c>
      <c r="E30" s="198">
        <f>IF(RFP!$D307=0,LevelFundedWorksheet!$B145,RFP!$D307)</f>
        <v>0</v>
      </c>
      <c r="F30" s="196">
        <f>RFP!D137</f>
        <v>0</v>
      </c>
      <c r="G30" s="491">
        <f>IF(RFP!$D307=0,LevelFundedWorksheet!$B152,RFP!$D307)</f>
        <v>0</v>
      </c>
      <c r="H30" s="54">
        <f>RFP!F72</f>
        <v>0</v>
      </c>
      <c r="I30" s="205">
        <f>IF(RFP!$F307=0,LevelFundedWorksheet!$E138,RFP!$F307)</f>
        <v>0</v>
      </c>
      <c r="J30" s="202">
        <f>RFP!F106</f>
        <v>0</v>
      </c>
      <c r="K30" s="205">
        <f>IF(RFP!$F307=0,LevelFundedWorksheet!$E145,RFP!$F307)</f>
        <v>0</v>
      </c>
      <c r="L30" s="196">
        <f>RFP!F137</f>
        <v>0</v>
      </c>
      <c r="M30" s="89">
        <f>IF(RFP!$F307=0,LevelFundedWorksheet!$E152,RFP!$F307)</f>
        <v>0</v>
      </c>
      <c r="N30" s="191"/>
      <c r="O30" s="191"/>
    </row>
    <row r="31" spans="1:28" x14ac:dyDescent="0.2">
      <c r="A31" s="53" t="s">
        <v>43</v>
      </c>
      <c r="B31" s="54">
        <f>RFP!D73</f>
        <v>0</v>
      </c>
      <c r="C31" s="198">
        <f>IF(RFP!$D308=0,LevelFundedWorksheet!$B139,RFP!$D308)</f>
        <v>0</v>
      </c>
      <c r="D31" s="202">
        <f>RFP!D107</f>
        <v>0</v>
      </c>
      <c r="E31" s="198">
        <f>IF(RFP!$D308=0,LevelFundedWorksheet!$B146,RFP!$D308)</f>
        <v>0</v>
      </c>
      <c r="F31" s="196">
        <f>RFP!D138</f>
        <v>0</v>
      </c>
      <c r="G31" s="491">
        <f>IF(RFP!$D308=0,LevelFundedWorksheet!$B153,RFP!$D308)</f>
        <v>0</v>
      </c>
      <c r="H31" s="54">
        <f>RFP!F73</f>
        <v>0</v>
      </c>
      <c r="I31" s="205">
        <f>IF(RFP!$F308=0,LevelFundedWorksheet!$E139,RFP!$F308)</f>
        <v>0</v>
      </c>
      <c r="J31" s="202">
        <f>RFP!F107</f>
        <v>0</v>
      </c>
      <c r="K31" s="205">
        <f>IF(RFP!$F308=0,LevelFundedWorksheet!$E146,RFP!$F308)</f>
        <v>0</v>
      </c>
      <c r="L31" s="196">
        <f>RFP!F138</f>
        <v>0</v>
      </c>
      <c r="M31" s="89">
        <f>IF(RFP!$F308=0,LevelFundedWorksheet!$E153,RFP!$F308)</f>
        <v>0</v>
      </c>
      <c r="N31" s="191"/>
      <c r="O31" s="191"/>
    </row>
    <row r="32" spans="1:28" x14ac:dyDescent="0.2">
      <c r="A32" s="53" t="s">
        <v>44</v>
      </c>
      <c r="B32" s="54">
        <f>RFP!D74</f>
        <v>0</v>
      </c>
      <c r="C32" s="198">
        <f>IF(RFP!$D309=0,LevelFundedWorksheet!$B140,RFP!$D309)</f>
        <v>0</v>
      </c>
      <c r="D32" s="202">
        <f>RFP!D108</f>
        <v>0</v>
      </c>
      <c r="E32" s="198">
        <f>IF(RFP!$D309=0,LevelFundedWorksheet!$B147,RFP!$D309)</f>
        <v>0</v>
      </c>
      <c r="F32" s="196">
        <f>RFP!D139</f>
        <v>0</v>
      </c>
      <c r="G32" s="491">
        <f>IF(RFP!$D309=0,LevelFundedWorksheet!$B154,RFP!$D309)</f>
        <v>0</v>
      </c>
      <c r="H32" s="54">
        <f>RFP!F74</f>
        <v>0</v>
      </c>
      <c r="I32" s="205">
        <f>IF(RFP!$F309=0,LevelFundedWorksheet!$E140,RFP!$F309)</f>
        <v>0</v>
      </c>
      <c r="J32" s="202">
        <f>RFP!F108</f>
        <v>0</v>
      </c>
      <c r="K32" s="205">
        <f>IF(RFP!$F309=0,LevelFundedWorksheet!$E147,RFP!$F309)</f>
        <v>0</v>
      </c>
      <c r="L32" s="196">
        <f>RFP!F139</f>
        <v>0</v>
      </c>
      <c r="M32" s="89">
        <f>IF(RFP!$F309=0,LevelFundedWorksheet!$E154,RFP!$F309)</f>
        <v>0</v>
      </c>
      <c r="N32" s="191"/>
      <c r="O32" s="191"/>
    </row>
    <row r="33" spans="1:28" s="38" customFormat="1" x14ac:dyDescent="0.2">
      <c r="A33" s="82" t="s">
        <v>62</v>
      </c>
      <c r="B33" s="1222"/>
      <c r="C33" s="1217">
        <f>SUMPRODUCT(B29:B32,C29:C32)</f>
        <v>0</v>
      </c>
      <c r="D33" s="1219"/>
      <c r="E33" s="1217">
        <f>SUMPRODUCT(D29:D32,E29:E32)</f>
        <v>0</v>
      </c>
      <c r="F33" s="1219"/>
      <c r="G33" s="921">
        <f>SUMPRODUCT(F29:F32,G29:G32)</f>
        <v>0</v>
      </c>
      <c r="H33" s="1216"/>
      <c r="I33" s="1217">
        <f>SUMPRODUCT(H29:H32,I29:I32)</f>
        <v>0</v>
      </c>
      <c r="J33" s="1219"/>
      <c r="K33" s="1217">
        <f>SUMPRODUCT(J29:J32,K29:K32)</f>
        <v>0</v>
      </c>
      <c r="L33" s="1219"/>
      <c r="M33" s="921">
        <f>SUMPRODUCT(L29:L32,M29:M32)</f>
        <v>0</v>
      </c>
      <c r="N33" s="191"/>
      <c r="O33" s="191"/>
      <c r="P33" s="37"/>
      <c r="Q33" s="37"/>
      <c r="R33" s="37"/>
      <c r="S33" s="37"/>
      <c r="T33" s="37"/>
      <c r="U33" s="37"/>
      <c r="V33" s="37"/>
      <c r="W33" s="37"/>
      <c r="X33" s="37"/>
      <c r="Y33" s="37"/>
      <c r="Z33" s="37"/>
      <c r="AA33" s="37"/>
      <c r="AB33" s="37"/>
    </row>
    <row r="34" spans="1:28" s="38" customFormat="1" ht="12" thickBot="1" x14ac:dyDescent="0.25">
      <c r="A34" s="83" t="s">
        <v>63</v>
      </c>
      <c r="B34" s="1223"/>
      <c r="C34" s="1225">
        <f>C33*12</f>
        <v>0</v>
      </c>
      <c r="D34" s="1220"/>
      <c r="E34" s="1225">
        <f t="shared" ref="E34" si="0">E33*12</f>
        <v>0</v>
      </c>
      <c r="F34" s="1220"/>
      <c r="G34" s="1221">
        <f t="shared" ref="G34" si="1">G33*12</f>
        <v>0</v>
      </c>
      <c r="H34" s="1224"/>
      <c r="I34" s="1225">
        <f t="shared" ref="I34" si="2">I33*12</f>
        <v>0</v>
      </c>
      <c r="J34" s="1220"/>
      <c r="K34" s="1225">
        <f t="shared" ref="K34" si="3">K33*12</f>
        <v>0</v>
      </c>
      <c r="L34" s="1220"/>
      <c r="M34" s="1221">
        <f t="shared" ref="M34" si="4">M33*12</f>
        <v>0</v>
      </c>
      <c r="N34" s="191"/>
      <c r="O34" s="191"/>
      <c r="P34" s="37"/>
      <c r="Q34" s="37"/>
      <c r="R34" s="37"/>
      <c r="S34" s="37"/>
      <c r="T34" s="37"/>
      <c r="U34" s="37"/>
      <c r="V34" s="37"/>
      <c r="W34" s="37"/>
      <c r="X34" s="37"/>
      <c r="Y34" s="37"/>
      <c r="Z34" s="37"/>
      <c r="AA34" s="37"/>
      <c r="AB34" s="37"/>
    </row>
    <row r="35" spans="1:28" s="38" customFormat="1" ht="13.5" customHeight="1" thickBot="1" x14ac:dyDescent="0.25">
      <c r="A35" s="698" t="s">
        <v>427</v>
      </c>
      <c r="B35" s="1986">
        <f>C34+E34+G34</f>
        <v>0</v>
      </c>
      <c r="C35" s="1987"/>
      <c r="D35" s="1987"/>
      <c r="E35" s="1987"/>
      <c r="F35" s="1987"/>
      <c r="G35" s="1988"/>
      <c r="H35" s="1986">
        <f>I34+K34+M34</f>
        <v>0</v>
      </c>
      <c r="I35" s="1987"/>
      <c r="J35" s="1987"/>
      <c r="K35" s="1987"/>
      <c r="L35" s="1987"/>
      <c r="M35" s="1988"/>
      <c r="N35" s="191"/>
      <c r="O35" s="191"/>
      <c r="P35" s="37"/>
      <c r="Q35" s="37"/>
      <c r="R35" s="37"/>
      <c r="S35" s="37"/>
      <c r="T35" s="37"/>
      <c r="U35" s="37"/>
      <c r="V35" s="37"/>
      <c r="W35" s="37"/>
      <c r="X35" s="37"/>
      <c r="Y35" s="37"/>
      <c r="Z35" s="37"/>
      <c r="AA35" s="37"/>
      <c r="AB35" s="37"/>
    </row>
    <row r="36" spans="1:28" s="38" customFormat="1" ht="13.5" customHeight="1" thickBot="1" x14ac:dyDescent="0.25">
      <c r="A36" s="699" t="s">
        <v>208</v>
      </c>
      <c r="B36" s="1889">
        <f>RFP!H194+RFP!D196</f>
        <v>0</v>
      </c>
      <c r="C36" s="1890"/>
      <c r="D36" s="1890"/>
      <c r="E36" s="1890"/>
      <c r="F36" s="1890"/>
      <c r="G36" s="1891"/>
      <c r="H36" s="1889">
        <f>B36</f>
        <v>0</v>
      </c>
      <c r="I36" s="1890"/>
      <c r="J36" s="1890"/>
      <c r="K36" s="1890"/>
      <c r="L36" s="1890"/>
      <c r="M36" s="1891"/>
      <c r="N36" s="191"/>
      <c r="O36" s="191"/>
      <c r="P36" s="37"/>
      <c r="Q36" s="37"/>
      <c r="R36" s="37"/>
      <c r="S36" s="37"/>
      <c r="T36" s="37"/>
      <c r="U36" s="37"/>
      <c r="V36" s="37"/>
      <c r="W36" s="37"/>
      <c r="X36" s="37"/>
      <c r="Y36" s="37"/>
      <c r="Z36" s="37"/>
      <c r="AA36" s="37"/>
      <c r="AB36" s="37"/>
    </row>
    <row r="37" spans="1:28" s="38" customFormat="1" ht="13.5" customHeight="1" thickBot="1" x14ac:dyDescent="0.25">
      <c r="A37" s="699" t="s">
        <v>209</v>
      </c>
      <c r="B37" s="1889">
        <f>B35+B36</f>
        <v>0</v>
      </c>
      <c r="C37" s="1890"/>
      <c r="D37" s="1890"/>
      <c r="E37" s="1890"/>
      <c r="F37" s="1890"/>
      <c r="G37" s="1891"/>
      <c r="H37" s="1889">
        <f>H35+H36</f>
        <v>0</v>
      </c>
      <c r="I37" s="1890"/>
      <c r="J37" s="1890"/>
      <c r="K37" s="1890"/>
      <c r="L37" s="1890"/>
      <c r="M37" s="1891"/>
      <c r="N37" s="191"/>
      <c r="O37" s="191"/>
      <c r="P37" s="37"/>
      <c r="Q37" s="37"/>
      <c r="R37" s="37"/>
      <c r="S37" s="37"/>
      <c r="T37" s="37"/>
      <c r="U37" s="37"/>
      <c r="V37" s="37"/>
      <c r="W37" s="37"/>
      <c r="X37" s="37"/>
      <c r="Y37" s="37"/>
      <c r="Z37" s="37"/>
      <c r="AA37" s="37"/>
      <c r="AB37" s="37"/>
    </row>
    <row r="38" spans="1:28" s="38" customFormat="1" ht="12.75" customHeight="1" x14ac:dyDescent="0.2">
      <c r="A38" s="123" t="s">
        <v>64</v>
      </c>
      <c r="B38" s="1872"/>
      <c r="C38" s="1873"/>
      <c r="D38" s="1873"/>
      <c r="E38" s="1873"/>
      <c r="F38" s="1873"/>
      <c r="G38" s="1874"/>
      <c r="H38" s="1875"/>
      <c r="I38" s="1876"/>
      <c r="J38" s="1876"/>
      <c r="K38" s="1876"/>
      <c r="L38" s="1876"/>
      <c r="M38" s="1877"/>
      <c r="N38" s="191"/>
      <c r="O38" s="191"/>
      <c r="P38" s="37"/>
      <c r="Q38" s="37"/>
      <c r="R38" s="37"/>
      <c r="S38" s="37"/>
      <c r="T38" s="37"/>
      <c r="U38" s="37"/>
      <c r="V38" s="37"/>
      <c r="W38" s="37"/>
      <c r="X38" s="37"/>
      <c r="Y38" s="37"/>
      <c r="Z38" s="37"/>
      <c r="AA38" s="37"/>
      <c r="AB38" s="37"/>
    </row>
    <row r="39" spans="1:28" s="38" customFormat="1" ht="13.5" customHeight="1" thickBot="1" x14ac:dyDescent="0.25">
      <c r="A39" s="83" t="s">
        <v>164</v>
      </c>
      <c r="B39" s="1878"/>
      <c r="C39" s="1879"/>
      <c r="D39" s="1879"/>
      <c r="E39" s="1879"/>
      <c r="F39" s="1879"/>
      <c r="G39" s="1880"/>
      <c r="H39" s="1878">
        <f>H37-B37</f>
        <v>0</v>
      </c>
      <c r="I39" s="1879"/>
      <c r="J39" s="1879"/>
      <c r="K39" s="1879"/>
      <c r="L39" s="1879"/>
      <c r="M39" s="1880"/>
      <c r="N39" s="191"/>
      <c r="O39" s="191"/>
      <c r="P39" s="37"/>
      <c r="Q39" s="37"/>
      <c r="R39" s="37"/>
      <c r="S39" s="37"/>
      <c r="T39" s="37"/>
      <c r="U39" s="37"/>
      <c r="V39" s="37"/>
      <c r="W39" s="37"/>
      <c r="X39" s="37"/>
      <c r="Y39" s="37"/>
      <c r="Z39" s="37"/>
      <c r="AA39" s="37"/>
      <c r="AB39" s="37"/>
    </row>
    <row r="40" spans="1:28" s="38" customFormat="1" ht="13.5" customHeight="1" thickBot="1" x14ac:dyDescent="0.25">
      <c r="A40" s="227" t="s">
        <v>261</v>
      </c>
      <c r="B40" s="1883">
        <f>'SF Illustration - 3 Plan'!B42</f>
        <v>0</v>
      </c>
      <c r="C40" s="1884"/>
      <c r="D40" s="1884"/>
      <c r="E40" s="1884"/>
      <c r="F40" s="1884"/>
      <c r="G40" s="1885"/>
      <c r="H40" s="1883">
        <f>'SF Illustration - 3 Plan'!D42</f>
        <v>0</v>
      </c>
      <c r="I40" s="1884"/>
      <c r="J40" s="1884"/>
      <c r="K40" s="1884"/>
      <c r="L40" s="1884"/>
      <c r="M40" s="1885"/>
      <c r="N40" s="191"/>
      <c r="O40" s="191"/>
      <c r="P40" s="37"/>
      <c r="Q40" s="37"/>
      <c r="R40" s="37"/>
      <c r="S40" s="37"/>
      <c r="T40" s="37"/>
      <c r="U40" s="37"/>
      <c r="V40" s="37"/>
      <c r="W40" s="37"/>
      <c r="X40" s="37"/>
      <c r="Y40" s="37"/>
      <c r="Z40" s="37"/>
      <c r="AA40" s="37"/>
      <c r="AB40" s="37"/>
    </row>
    <row r="41" spans="1:28" s="38" customFormat="1" ht="13.5" customHeight="1" thickBot="1" x14ac:dyDescent="0.25">
      <c r="A41" s="418" t="s">
        <v>260</v>
      </c>
      <c r="B41" s="1886">
        <f>'SF Illustration - 3 Plan'!B51</f>
        <v>0</v>
      </c>
      <c r="C41" s="1887"/>
      <c r="D41" s="1887"/>
      <c r="E41" s="1887"/>
      <c r="F41" s="1887"/>
      <c r="G41" s="1888"/>
      <c r="H41" s="1886">
        <f>'SF Illustration - 3 Plan'!D51</f>
        <v>0</v>
      </c>
      <c r="I41" s="1887"/>
      <c r="J41" s="1887"/>
      <c r="K41" s="1887"/>
      <c r="L41" s="1887"/>
      <c r="M41" s="1888"/>
      <c r="N41" s="191"/>
      <c r="O41" s="191"/>
      <c r="P41" s="37"/>
      <c r="Q41" s="37"/>
      <c r="R41" s="37"/>
      <c r="S41" s="37"/>
      <c r="T41" s="37"/>
      <c r="U41" s="37"/>
      <c r="V41" s="37"/>
      <c r="W41" s="37"/>
      <c r="X41" s="37"/>
      <c r="Y41" s="37"/>
      <c r="Z41" s="37"/>
      <c r="AA41" s="37"/>
      <c r="AB41" s="37"/>
    </row>
    <row r="42" spans="1:28" ht="10.15" customHeight="1" x14ac:dyDescent="0.2">
      <c r="A42" s="1867"/>
      <c r="B42" s="1867"/>
      <c r="C42" s="1867"/>
      <c r="D42" s="1867"/>
      <c r="E42" s="1867"/>
      <c r="F42" s="1867"/>
      <c r="G42" s="1867"/>
      <c r="H42" s="37"/>
      <c r="I42" s="37"/>
    </row>
    <row r="43" spans="1:28" ht="10.15" customHeight="1" x14ac:dyDescent="0.2">
      <c r="A43" s="695"/>
      <c r="B43" s="695"/>
      <c r="C43" s="695"/>
      <c r="D43" s="695"/>
      <c r="E43" s="695"/>
      <c r="F43" s="695"/>
      <c r="G43" s="695"/>
      <c r="H43" s="37"/>
      <c r="I43" s="37"/>
    </row>
    <row r="44" spans="1:28" ht="19.5" x14ac:dyDescent="0.3">
      <c r="F44" s="114" t="s">
        <v>199</v>
      </c>
      <c r="G44" s="1973" t="str">
        <f>G1</f>
        <v>Required</v>
      </c>
      <c r="H44" s="1973"/>
      <c r="I44" s="1973"/>
      <c r="J44" s="1973"/>
      <c r="K44" s="1973"/>
      <c r="L44" s="1973"/>
      <c r="M44" s="1973"/>
      <c r="N44" s="894"/>
      <c r="O44" s="894"/>
    </row>
    <row r="45" spans="1:28" ht="15.75" x14ac:dyDescent="0.25">
      <c r="F45" s="67" t="s">
        <v>200</v>
      </c>
      <c r="G45" s="1639" t="str">
        <f>G2</f>
        <v>Required</v>
      </c>
      <c r="H45" s="1639"/>
      <c r="I45" s="1639"/>
      <c r="J45" s="1639"/>
      <c r="K45" s="1639"/>
      <c r="L45" s="1639"/>
      <c r="M45" s="1639"/>
      <c r="N45" s="683"/>
      <c r="O45" s="683"/>
    </row>
    <row r="46" spans="1:28" ht="15.75" x14ac:dyDescent="0.25">
      <c r="F46" s="67" t="s">
        <v>201</v>
      </c>
      <c r="G46" s="1974" t="str">
        <f>G3</f>
        <v>Required</v>
      </c>
      <c r="H46" s="1974"/>
      <c r="I46" s="1974"/>
      <c r="J46" s="1974"/>
      <c r="K46" s="1974"/>
      <c r="L46" s="1974"/>
      <c r="M46" s="1974"/>
      <c r="N46" s="895"/>
      <c r="O46" s="895"/>
    </row>
    <row r="47" spans="1:28" ht="12.75" customHeight="1" x14ac:dyDescent="0.2"/>
    <row r="48" spans="1:28" ht="18" customHeight="1" x14ac:dyDescent="0.25">
      <c r="A48" s="1975" t="s">
        <v>478</v>
      </c>
      <c r="B48" s="1975"/>
      <c r="C48" s="1975"/>
      <c r="D48" s="1975"/>
      <c r="E48" s="1975"/>
      <c r="F48" s="1975"/>
      <c r="G48" s="1975"/>
      <c r="H48" s="1975"/>
      <c r="I48" s="1975"/>
      <c r="J48" s="1975"/>
      <c r="K48" s="1975"/>
      <c r="L48" s="1975"/>
      <c r="M48" s="1975"/>
      <c r="N48" s="1975"/>
      <c r="O48" s="1975"/>
    </row>
    <row r="49" spans="1:28" ht="15.75" customHeight="1" x14ac:dyDescent="0.2"/>
    <row r="50" spans="1:28" s="2" customFormat="1" ht="13.5" thickBot="1" x14ac:dyDescent="0.25">
      <c r="B50" s="1976" t="str">
        <f>H7</f>
        <v>Renewal</v>
      </c>
      <c r="C50" s="1976"/>
      <c r="D50" s="1976"/>
      <c r="E50" s="1976"/>
      <c r="F50" s="1976"/>
      <c r="G50" s="1976"/>
      <c r="H50" s="1976" t="s">
        <v>351</v>
      </c>
      <c r="I50" s="1976"/>
      <c r="J50" s="1976"/>
      <c r="K50" s="1976"/>
      <c r="L50" s="1976"/>
      <c r="M50" s="1976"/>
      <c r="N50" s="1976" t="s">
        <v>351</v>
      </c>
      <c r="O50" s="1976"/>
      <c r="P50" s="422"/>
      <c r="Q50" s="422"/>
      <c r="R50" s="422"/>
      <c r="S50" s="422"/>
      <c r="T50" s="422"/>
      <c r="U50" s="422"/>
      <c r="V50" s="422"/>
      <c r="W50" s="422"/>
      <c r="X50" s="422"/>
      <c r="Y50" s="422"/>
      <c r="Z50" s="422"/>
      <c r="AA50" s="422"/>
      <c r="AB50" s="422"/>
    </row>
    <row r="51" spans="1:28" s="38" customFormat="1" ht="21.75" customHeight="1" thickBot="1" x14ac:dyDescent="0.25">
      <c r="A51" s="87" t="s">
        <v>332</v>
      </c>
      <c r="B51" s="1959" t="str">
        <f>RFP!C41</f>
        <v>Required</v>
      </c>
      <c r="C51" s="1960"/>
      <c r="D51" s="1960"/>
      <c r="E51" s="1960"/>
      <c r="F51" s="1960"/>
      <c r="G51" s="1960"/>
      <c r="H51" s="1970" t="s">
        <v>47</v>
      </c>
      <c r="I51" s="1971"/>
      <c r="J51" s="1971"/>
      <c r="K51" s="1971"/>
      <c r="L51" s="1971"/>
      <c r="M51" s="1972"/>
      <c r="N51" s="1961" t="s">
        <v>47</v>
      </c>
      <c r="O51" s="1962"/>
      <c r="P51" s="37"/>
      <c r="Q51" s="37"/>
      <c r="R51" s="37"/>
      <c r="S51" s="37"/>
      <c r="T51" s="37"/>
      <c r="U51" s="37"/>
      <c r="V51" s="37"/>
      <c r="W51" s="37"/>
      <c r="X51" s="37"/>
      <c r="Y51" s="37"/>
      <c r="Z51" s="37"/>
      <c r="AA51" s="37"/>
      <c r="AB51" s="37"/>
    </row>
    <row r="52" spans="1:28" ht="12.75" customHeight="1" x14ac:dyDescent="0.2">
      <c r="A52" s="41"/>
      <c r="B52" s="1963">
        <f>H9</f>
        <v>0</v>
      </c>
      <c r="C52" s="1964"/>
      <c r="D52" s="1965">
        <f>J9</f>
        <v>0</v>
      </c>
      <c r="E52" s="1964"/>
      <c r="F52" s="1965">
        <f>L9</f>
        <v>0</v>
      </c>
      <c r="G52" s="1966"/>
      <c r="H52" s="1963">
        <f>Underwriting!B45</f>
        <v>0</v>
      </c>
      <c r="I52" s="1964"/>
      <c r="J52" s="1967">
        <f>Underwriting!C45</f>
        <v>0</v>
      </c>
      <c r="K52" s="1964"/>
      <c r="L52" s="1965">
        <f>Underwriting!D45</f>
        <v>0</v>
      </c>
      <c r="M52" s="1966"/>
      <c r="N52" s="1968" t="str">
        <f>Underwriting!E45</f>
        <v>HealthySolutions</v>
      </c>
      <c r="O52" s="1969"/>
    </row>
    <row r="53" spans="1:28" s="43" customFormat="1" ht="12.75" customHeight="1" x14ac:dyDescent="0.2">
      <c r="A53" s="42" t="s">
        <v>48</v>
      </c>
      <c r="B53" s="1924"/>
      <c r="C53" s="1926"/>
      <c r="D53" s="1928"/>
      <c r="E53" s="1926"/>
      <c r="F53" s="1928"/>
      <c r="G53" s="1925"/>
      <c r="H53" s="1924"/>
      <c r="I53" s="1926"/>
      <c r="J53" s="1927"/>
      <c r="K53" s="1926"/>
      <c r="L53" s="1928"/>
      <c r="M53" s="1925"/>
      <c r="N53" s="1924" t="str">
        <f>Underwriting!B106</f>
        <v>$2,000 / $4,000 Rewards</v>
      </c>
      <c r="O53" s="1925"/>
      <c r="P53" s="37"/>
      <c r="Q53" s="37"/>
      <c r="R53" s="37"/>
      <c r="S53" s="37"/>
      <c r="T53" s="37"/>
      <c r="U53" s="37"/>
      <c r="V53" s="37"/>
      <c r="W53" s="37"/>
      <c r="X53" s="37"/>
      <c r="Y53" s="37"/>
      <c r="Z53" s="37"/>
      <c r="AA53" s="37"/>
      <c r="AB53" s="37"/>
    </row>
    <row r="54" spans="1:28" ht="11.25" customHeight="1" x14ac:dyDescent="0.2">
      <c r="A54" s="44" t="s">
        <v>49</v>
      </c>
      <c r="B54" s="1904">
        <f>H11</f>
        <v>0</v>
      </c>
      <c r="C54" s="1905"/>
      <c r="D54" s="1906">
        <f>J11</f>
        <v>0</v>
      </c>
      <c r="E54" s="1905"/>
      <c r="F54" s="1906">
        <f>L11</f>
        <v>0</v>
      </c>
      <c r="G54" s="1907"/>
      <c r="H54" s="1904">
        <f>B54</f>
        <v>0</v>
      </c>
      <c r="I54" s="1905"/>
      <c r="J54" s="1929">
        <f>D54</f>
        <v>0</v>
      </c>
      <c r="K54" s="1905"/>
      <c r="L54" s="1906">
        <f>F54</f>
        <v>0</v>
      </c>
      <c r="M54" s="1907"/>
      <c r="N54" s="1943" t="str">
        <f>Underwriting!B107</f>
        <v>$3,000 / $6,000</v>
      </c>
      <c r="O54" s="1944"/>
    </row>
    <row r="55" spans="1:28" ht="11.25" customHeight="1" thickBot="1" x14ac:dyDescent="0.25">
      <c r="A55" s="45" t="s">
        <v>50</v>
      </c>
      <c r="B55" s="1945">
        <f>H12</f>
        <v>0</v>
      </c>
      <c r="C55" s="1946"/>
      <c r="D55" s="1947">
        <f>J12</f>
        <v>0</v>
      </c>
      <c r="E55" s="1946"/>
      <c r="F55" s="1947">
        <f>L12</f>
        <v>0</v>
      </c>
      <c r="G55" s="1948"/>
      <c r="H55" s="1945">
        <f>B55</f>
        <v>0</v>
      </c>
      <c r="I55" s="1946"/>
      <c r="J55" s="1949">
        <f>D55</f>
        <v>0</v>
      </c>
      <c r="K55" s="1946"/>
      <c r="L55" s="1947">
        <f>F55</f>
        <v>0</v>
      </c>
      <c r="M55" s="1948"/>
      <c r="N55" s="1950" t="str">
        <f>Underwriting!B108</f>
        <v>Combined</v>
      </c>
      <c r="O55" s="1951"/>
    </row>
    <row r="56" spans="1:28" s="43" customFormat="1" x14ac:dyDescent="0.2">
      <c r="A56" s="42" t="s">
        <v>51</v>
      </c>
      <c r="B56" s="1952"/>
      <c r="C56" s="1953"/>
      <c r="D56" s="1955"/>
      <c r="E56" s="1953"/>
      <c r="F56" s="1955"/>
      <c r="G56" s="1956"/>
      <c r="H56" s="1952"/>
      <c r="I56" s="1953"/>
      <c r="J56" s="1954"/>
      <c r="K56" s="1953"/>
      <c r="L56" s="1955"/>
      <c r="M56" s="1956"/>
      <c r="N56" s="1957"/>
      <c r="O56" s="1958"/>
      <c r="P56" s="37"/>
      <c r="Q56" s="37"/>
      <c r="R56" s="37"/>
      <c r="S56" s="37"/>
      <c r="T56" s="37"/>
      <c r="U56" s="37"/>
      <c r="V56" s="37"/>
      <c r="W56" s="37"/>
      <c r="X56" s="37"/>
      <c r="Y56" s="37"/>
      <c r="Z56" s="37"/>
      <c r="AA56" s="37"/>
      <c r="AB56" s="37"/>
    </row>
    <row r="57" spans="1:28" x14ac:dyDescent="0.2">
      <c r="A57" s="44" t="s">
        <v>52</v>
      </c>
      <c r="B57" s="1904">
        <f>H14</f>
        <v>0</v>
      </c>
      <c r="C57" s="1905"/>
      <c r="D57" s="1906">
        <f>J14</f>
        <v>0</v>
      </c>
      <c r="E57" s="1905"/>
      <c r="F57" s="1906">
        <f>L14</f>
        <v>0</v>
      </c>
      <c r="G57" s="1907"/>
      <c r="H57" s="1904">
        <f>B57</f>
        <v>0</v>
      </c>
      <c r="I57" s="1905"/>
      <c r="J57" s="1929">
        <f>D57</f>
        <v>0</v>
      </c>
      <c r="K57" s="1905"/>
      <c r="L57" s="1906">
        <f>F57</f>
        <v>0</v>
      </c>
      <c r="M57" s="1907"/>
      <c r="N57" s="1943">
        <f>Underwriting!B113</f>
        <v>25</v>
      </c>
      <c r="O57" s="1944"/>
    </row>
    <row r="58" spans="1:28" x14ac:dyDescent="0.2">
      <c r="A58" s="44" t="s">
        <v>53</v>
      </c>
      <c r="B58" s="1904">
        <f>H15</f>
        <v>0</v>
      </c>
      <c r="C58" s="1905"/>
      <c r="D58" s="1906">
        <f>J15</f>
        <v>0</v>
      </c>
      <c r="E58" s="1905"/>
      <c r="F58" s="1906">
        <f>L15</f>
        <v>0</v>
      </c>
      <c r="G58" s="1907"/>
      <c r="H58" s="1904">
        <f>B58</f>
        <v>0</v>
      </c>
      <c r="I58" s="1905"/>
      <c r="J58" s="1929">
        <f>D58</f>
        <v>0</v>
      </c>
      <c r="K58" s="1905"/>
      <c r="L58" s="1906">
        <f>F58</f>
        <v>0</v>
      </c>
      <c r="M58" s="1907"/>
      <c r="N58" s="1943">
        <f>Underwriting!B114</f>
        <v>40</v>
      </c>
      <c r="O58" s="1944"/>
    </row>
    <row r="59" spans="1:28" x14ac:dyDescent="0.2">
      <c r="A59" s="44" t="s">
        <v>54</v>
      </c>
      <c r="B59" s="1904">
        <f>H16</f>
        <v>0</v>
      </c>
      <c r="C59" s="1905"/>
      <c r="D59" s="1906">
        <f>J16</f>
        <v>0</v>
      </c>
      <c r="E59" s="1905"/>
      <c r="F59" s="1906">
        <f>L16</f>
        <v>0</v>
      </c>
      <c r="G59" s="1907"/>
      <c r="H59" s="1904">
        <f>B59</f>
        <v>0</v>
      </c>
      <c r="I59" s="1905"/>
      <c r="J59" s="1929">
        <f>D59</f>
        <v>0</v>
      </c>
      <c r="K59" s="1905"/>
      <c r="L59" s="1906">
        <f>F59</f>
        <v>0</v>
      </c>
      <c r="M59" s="1907"/>
      <c r="N59" s="1943">
        <f>Underwriting!B115</f>
        <v>30</v>
      </c>
      <c r="O59" s="1944"/>
    </row>
    <row r="60" spans="1:28" ht="11.25" customHeight="1" x14ac:dyDescent="0.2">
      <c r="A60" s="44" t="s">
        <v>55</v>
      </c>
      <c r="B60" s="1904">
        <f>H17</f>
        <v>0</v>
      </c>
      <c r="C60" s="1905"/>
      <c r="D60" s="1906">
        <f>J17</f>
        <v>0</v>
      </c>
      <c r="E60" s="1905"/>
      <c r="F60" s="1906">
        <f>L17</f>
        <v>0</v>
      </c>
      <c r="G60" s="1907"/>
      <c r="H60" s="1904">
        <f>B60</f>
        <v>0</v>
      </c>
      <c r="I60" s="1905"/>
      <c r="J60" s="1929">
        <f>D60</f>
        <v>0</v>
      </c>
      <c r="K60" s="1905"/>
      <c r="L60" s="1906">
        <f>F60</f>
        <v>0</v>
      </c>
      <c r="M60" s="1907"/>
      <c r="N60" s="1943" t="str">
        <f>Underwriting!B117</f>
        <v>100% after Deductible</v>
      </c>
      <c r="O60" s="1944"/>
    </row>
    <row r="61" spans="1:28" x14ac:dyDescent="0.2">
      <c r="A61" s="44" t="s">
        <v>56</v>
      </c>
      <c r="B61" s="1897">
        <f>H18</f>
        <v>0</v>
      </c>
      <c r="C61" s="1898"/>
      <c r="D61" s="1899">
        <f>J18</f>
        <v>0</v>
      </c>
      <c r="E61" s="1898"/>
      <c r="F61" s="1899">
        <f>L18</f>
        <v>0</v>
      </c>
      <c r="G61" s="1900"/>
      <c r="H61" s="1897">
        <f>B61</f>
        <v>0</v>
      </c>
      <c r="I61" s="1898"/>
      <c r="J61" s="1901">
        <f>D61</f>
        <v>0</v>
      </c>
      <c r="K61" s="1898"/>
      <c r="L61" s="1899">
        <f>F61</f>
        <v>0</v>
      </c>
      <c r="M61" s="1900"/>
      <c r="N61" s="1902" t="str">
        <f>Underwriting!B116</f>
        <v>$200 then 100%</v>
      </c>
      <c r="O61" s="1903"/>
    </row>
    <row r="62" spans="1:28" s="43" customFormat="1" x14ac:dyDescent="0.2">
      <c r="A62" s="46" t="s">
        <v>57</v>
      </c>
      <c r="B62" s="1924"/>
      <c r="C62" s="1926"/>
      <c r="D62" s="1928"/>
      <c r="E62" s="1926"/>
      <c r="F62" s="1928"/>
      <c r="G62" s="1925"/>
      <c r="H62" s="1924"/>
      <c r="I62" s="1926"/>
      <c r="J62" s="1927"/>
      <c r="K62" s="1926"/>
      <c r="L62" s="1928"/>
      <c r="M62" s="1925"/>
      <c r="N62" s="1924"/>
      <c r="O62" s="1925"/>
      <c r="P62" s="37"/>
      <c r="Q62" s="37"/>
      <c r="R62" s="37"/>
      <c r="S62" s="37"/>
      <c r="T62" s="37"/>
      <c r="U62" s="37"/>
      <c r="V62" s="37"/>
      <c r="W62" s="37"/>
      <c r="X62" s="37"/>
      <c r="Y62" s="37"/>
      <c r="Z62" s="37"/>
      <c r="AA62" s="37"/>
      <c r="AB62" s="37"/>
    </row>
    <row r="63" spans="1:28" x14ac:dyDescent="0.2">
      <c r="A63" s="44" t="s">
        <v>49</v>
      </c>
      <c r="B63" s="1932">
        <f>H20</f>
        <v>0</v>
      </c>
      <c r="C63" s="1933"/>
      <c r="D63" s="1934">
        <f>J20</f>
        <v>0</v>
      </c>
      <c r="E63" s="1933"/>
      <c r="F63" s="1934">
        <f>L20</f>
        <v>0</v>
      </c>
      <c r="G63" s="1935"/>
      <c r="H63" s="1932">
        <f>B63</f>
        <v>0</v>
      </c>
      <c r="I63" s="1933"/>
      <c r="J63" s="1936">
        <f>D63</f>
        <v>0</v>
      </c>
      <c r="K63" s="1933"/>
      <c r="L63" s="1934">
        <f>F63</f>
        <v>0</v>
      </c>
      <c r="M63" s="1935"/>
      <c r="N63" s="1932">
        <f>Underwriting!B109</f>
        <v>1</v>
      </c>
      <c r="O63" s="1935"/>
    </row>
    <row r="64" spans="1:28" x14ac:dyDescent="0.2">
      <c r="A64" s="47" t="s">
        <v>50</v>
      </c>
      <c r="B64" s="1937">
        <f>H21</f>
        <v>0</v>
      </c>
      <c r="C64" s="1941"/>
      <c r="D64" s="1939">
        <f>J21</f>
        <v>0</v>
      </c>
      <c r="E64" s="1941"/>
      <c r="F64" s="1939">
        <f>L21</f>
        <v>0</v>
      </c>
      <c r="G64" s="1903"/>
      <c r="H64" s="1937">
        <f>B64</f>
        <v>0</v>
      </c>
      <c r="I64" s="1941"/>
      <c r="J64" s="1942">
        <f>D64</f>
        <v>0</v>
      </c>
      <c r="K64" s="1941"/>
      <c r="L64" s="1939">
        <f>F64</f>
        <v>0</v>
      </c>
      <c r="M64" s="1903"/>
      <c r="N64" s="1937">
        <f>Underwriting!B110</f>
        <v>1</v>
      </c>
      <c r="O64" s="1940"/>
    </row>
    <row r="65" spans="1:28" s="43" customFormat="1" x14ac:dyDescent="0.2">
      <c r="A65" s="46" t="s">
        <v>58</v>
      </c>
      <c r="B65" s="1924"/>
      <c r="C65" s="1926"/>
      <c r="D65" s="1928"/>
      <c r="E65" s="1926"/>
      <c r="F65" s="1928"/>
      <c r="G65" s="1925"/>
      <c r="H65" s="1924"/>
      <c r="I65" s="1926"/>
      <c r="J65" s="1927"/>
      <c r="K65" s="1926"/>
      <c r="L65" s="1928"/>
      <c r="M65" s="1925"/>
      <c r="N65" s="1924"/>
      <c r="O65" s="1925"/>
      <c r="P65" s="37"/>
      <c r="Q65" s="37"/>
      <c r="R65" s="37"/>
      <c r="S65" s="37"/>
      <c r="T65" s="37"/>
      <c r="U65" s="37"/>
      <c r="V65" s="37"/>
      <c r="W65" s="37"/>
      <c r="X65" s="37"/>
      <c r="Y65" s="37"/>
      <c r="Z65" s="37"/>
      <c r="AA65" s="37"/>
      <c r="AB65" s="37"/>
    </row>
    <row r="66" spans="1:28" x14ac:dyDescent="0.2">
      <c r="A66" s="44" t="s">
        <v>49</v>
      </c>
      <c r="B66" s="1904">
        <f>H23</f>
        <v>0</v>
      </c>
      <c r="C66" s="1905"/>
      <c r="D66" s="1906">
        <f>J23</f>
        <v>0</v>
      </c>
      <c r="E66" s="1905"/>
      <c r="F66" s="1906">
        <f>L23</f>
        <v>0</v>
      </c>
      <c r="G66" s="1907"/>
      <c r="H66" s="1904">
        <f>B66</f>
        <v>0</v>
      </c>
      <c r="I66" s="1905"/>
      <c r="J66" s="1929">
        <f>D66</f>
        <v>0</v>
      </c>
      <c r="K66" s="1905"/>
      <c r="L66" s="1906">
        <f>F66</f>
        <v>0</v>
      </c>
      <c r="M66" s="1907"/>
      <c r="N66" s="1930" t="str">
        <f>Underwriting!B111</f>
        <v>$4,000 / $8,000</v>
      </c>
      <c r="O66" s="1931"/>
    </row>
    <row r="67" spans="1:28" x14ac:dyDescent="0.2">
      <c r="A67" s="47" t="s">
        <v>50</v>
      </c>
      <c r="B67" s="1897">
        <f>H24</f>
        <v>0</v>
      </c>
      <c r="C67" s="1898"/>
      <c r="D67" s="1899">
        <f>J24</f>
        <v>0</v>
      </c>
      <c r="E67" s="1898"/>
      <c r="F67" s="1899">
        <f>L24</f>
        <v>0</v>
      </c>
      <c r="G67" s="1900"/>
      <c r="H67" s="1897">
        <f>B67</f>
        <v>0</v>
      </c>
      <c r="I67" s="1898"/>
      <c r="J67" s="1901">
        <f>D67</f>
        <v>0</v>
      </c>
      <c r="K67" s="1898"/>
      <c r="L67" s="1899">
        <f>F67</f>
        <v>0</v>
      </c>
      <c r="M67" s="1900"/>
      <c r="N67" s="1902" t="str">
        <f>Underwriting!B112</f>
        <v>Combined</v>
      </c>
      <c r="O67" s="1903"/>
    </row>
    <row r="68" spans="1:28" s="43" customFormat="1" x14ac:dyDescent="0.2">
      <c r="A68" s="42" t="s">
        <v>59</v>
      </c>
      <c r="B68" s="1919"/>
      <c r="C68" s="1920"/>
      <c r="D68" s="1922"/>
      <c r="E68" s="1920"/>
      <c r="F68" s="1922"/>
      <c r="G68" s="1923"/>
      <c r="H68" s="1919"/>
      <c r="I68" s="1920"/>
      <c r="J68" s="1921"/>
      <c r="K68" s="1920"/>
      <c r="L68" s="1922"/>
      <c r="M68" s="1923"/>
      <c r="N68" s="1924"/>
      <c r="O68" s="1925"/>
      <c r="P68" s="37"/>
      <c r="Q68" s="37"/>
      <c r="R68" s="37"/>
      <c r="S68" s="37"/>
      <c r="T68" s="37"/>
      <c r="U68" s="37"/>
      <c r="V68" s="37"/>
      <c r="W68" s="37"/>
      <c r="X68" s="37"/>
      <c r="Y68" s="37"/>
      <c r="Z68" s="37"/>
      <c r="AA68" s="37"/>
      <c r="AB68" s="37"/>
    </row>
    <row r="69" spans="1:28" s="49" customFormat="1" x14ac:dyDescent="0.2">
      <c r="A69" s="47" t="s">
        <v>60</v>
      </c>
      <c r="B69" s="1897">
        <f>H26</f>
        <v>0</v>
      </c>
      <c r="C69" s="1898"/>
      <c r="D69" s="1899">
        <f>J26</f>
        <v>0</v>
      </c>
      <c r="E69" s="1898"/>
      <c r="F69" s="1899">
        <f>L26</f>
        <v>0</v>
      </c>
      <c r="G69" s="1900"/>
      <c r="H69" s="1897">
        <f>B69</f>
        <v>0</v>
      </c>
      <c r="I69" s="1898"/>
      <c r="J69" s="1901">
        <f>D69</f>
        <v>0</v>
      </c>
      <c r="K69" s="1898"/>
      <c r="L69" s="1899">
        <f>F69</f>
        <v>0</v>
      </c>
      <c r="M69" s="1900"/>
      <c r="N69" s="1902" t="str">
        <f>Underwriting!B119</f>
        <v>$0/$25/$65</v>
      </c>
      <c r="O69" s="1903"/>
      <c r="P69" s="48"/>
      <c r="Q69" s="48"/>
      <c r="R69" s="48"/>
      <c r="S69" s="48"/>
      <c r="T69" s="48"/>
      <c r="U69" s="48"/>
      <c r="V69" s="48"/>
      <c r="W69" s="48"/>
      <c r="X69" s="48"/>
      <c r="Y69" s="48"/>
      <c r="Z69" s="48"/>
      <c r="AA69" s="48"/>
      <c r="AB69" s="48"/>
    </row>
    <row r="70" spans="1:28" s="50" customFormat="1" ht="12" thickBot="1" x14ac:dyDescent="0.25">
      <c r="A70" s="77" t="s">
        <v>144</v>
      </c>
      <c r="B70" s="1908">
        <f>H27</f>
        <v>0</v>
      </c>
      <c r="C70" s="1909"/>
      <c r="D70" s="1911">
        <f>J27</f>
        <v>0</v>
      </c>
      <c r="E70" s="1909"/>
      <c r="F70" s="1911">
        <f>L27</f>
        <v>0</v>
      </c>
      <c r="G70" s="1912"/>
      <c r="H70" s="1908">
        <f>B70</f>
        <v>0</v>
      </c>
      <c r="I70" s="1909"/>
      <c r="J70" s="1910">
        <f>D70</f>
        <v>0</v>
      </c>
      <c r="K70" s="1909"/>
      <c r="L70" s="1911">
        <f>F70</f>
        <v>0</v>
      </c>
      <c r="M70" s="1912"/>
      <c r="N70" s="1913">
        <f>Underwriting!B118</f>
        <v>0</v>
      </c>
      <c r="O70" s="1914"/>
      <c r="P70" s="48"/>
      <c r="Q70" s="48"/>
      <c r="R70" s="48"/>
      <c r="S70" s="48"/>
      <c r="T70" s="48"/>
      <c r="U70" s="48"/>
      <c r="V70" s="48"/>
      <c r="W70" s="48"/>
      <c r="X70" s="48"/>
      <c r="Y70" s="48"/>
      <c r="Z70" s="48"/>
      <c r="AA70" s="48"/>
      <c r="AB70" s="48"/>
    </row>
    <row r="71" spans="1:28" s="40" customFormat="1" ht="13.5" customHeight="1" thickBot="1" x14ac:dyDescent="0.25">
      <c r="A71" s="212"/>
      <c r="B71" s="1977" t="s">
        <v>259</v>
      </c>
      <c r="C71" s="1870"/>
      <c r="D71" s="1870"/>
      <c r="E71" s="1870"/>
      <c r="F71" s="1870"/>
      <c r="G71" s="1870"/>
      <c r="H71" s="1870"/>
      <c r="I71" s="1870"/>
      <c r="J71" s="1870"/>
      <c r="K71" s="1870"/>
      <c r="L71" s="1870"/>
      <c r="M71" s="1871"/>
      <c r="N71" s="892"/>
      <c r="O71" s="893"/>
      <c r="P71" s="39"/>
      <c r="Q71" s="39"/>
      <c r="R71" s="39"/>
      <c r="S71" s="39"/>
      <c r="T71" s="39"/>
      <c r="U71" s="39"/>
      <c r="V71" s="39"/>
      <c r="W71" s="39"/>
      <c r="X71" s="39"/>
      <c r="Y71" s="39"/>
      <c r="Z71" s="39"/>
      <c r="AA71" s="39"/>
      <c r="AB71" s="39"/>
    </row>
    <row r="72" spans="1:28" x14ac:dyDescent="0.2">
      <c r="A72" s="1226" t="s">
        <v>61</v>
      </c>
      <c r="B72" s="52">
        <f t="shared" ref="B72:G74" si="5">H29</f>
        <v>0</v>
      </c>
      <c r="C72" s="197">
        <f t="shared" si="5"/>
        <v>0</v>
      </c>
      <c r="D72" s="195">
        <f t="shared" si="5"/>
        <v>0</v>
      </c>
      <c r="E72" s="201">
        <f t="shared" si="5"/>
        <v>0</v>
      </c>
      <c r="F72" s="195">
        <f t="shared" si="5"/>
        <v>0</v>
      </c>
      <c r="G72" s="88">
        <f t="shared" si="5"/>
        <v>0</v>
      </c>
      <c r="H72" s="52">
        <f>B72</f>
        <v>0</v>
      </c>
      <c r="I72" s="605">
        <f>'Premium Equiv. - 3 Plans'!E9</f>
        <v>0</v>
      </c>
      <c r="J72" s="200">
        <f>D72</f>
        <v>0</v>
      </c>
      <c r="K72" s="605">
        <f>'Premium Equiv. - 3 Plans'!E16</f>
        <v>0</v>
      </c>
      <c r="L72" s="195">
        <f>F72</f>
        <v>0</v>
      </c>
      <c r="M72" s="610">
        <f>'Premium Equiv. - 3 Plans'!E23</f>
        <v>0</v>
      </c>
      <c r="N72" s="203">
        <f>Underwriting!F31</f>
        <v>0</v>
      </c>
      <c r="O72" s="612">
        <f>'Premium Equiv. - 3 Plans'!E30</f>
        <v>0</v>
      </c>
    </row>
    <row r="73" spans="1:28" x14ac:dyDescent="0.2">
      <c r="A73" s="1227" t="s">
        <v>42</v>
      </c>
      <c r="B73" s="54">
        <f t="shared" si="5"/>
        <v>0</v>
      </c>
      <c r="C73" s="198">
        <f t="shared" si="5"/>
        <v>0</v>
      </c>
      <c r="D73" s="196">
        <f t="shared" si="5"/>
        <v>0</v>
      </c>
      <c r="E73" s="199">
        <f t="shared" si="5"/>
        <v>0</v>
      </c>
      <c r="F73" s="196">
        <f t="shared" si="5"/>
        <v>0</v>
      </c>
      <c r="G73" s="89">
        <f t="shared" si="5"/>
        <v>0</v>
      </c>
      <c r="H73" s="54">
        <f>B73</f>
        <v>0</v>
      </c>
      <c r="I73" s="606">
        <f>'Premium Equiv. - 3 Plans'!E10</f>
        <v>0</v>
      </c>
      <c r="J73" s="202">
        <f>D73</f>
        <v>0</v>
      </c>
      <c r="K73" s="606">
        <f>'Premium Equiv. - 3 Plans'!E17</f>
        <v>0</v>
      </c>
      <c r="L73" s="196">
        <f>F73</f>
        <v>0</v>
      </c>
      <c r="M73" s="611">
        <f>'Premium Equiv. - 3 Plans'!E24</f>
        <v>0</v>
      </c>
      <c r="N73" s="196">
        <f>Underwriting!F32</f>
        <v>0</v>
      </c>
      <c r="O73" s="613">
        <f>'Premium Equiv. - 3 Plans'!E31</f>
        <v>0</v>
      </c>
    </row>
    <row r="74" spans="1:28" x14ac:dyDescent="0.2">
      <c r="A74" s="1227" t="s">
        <v>43</v>
      </c>
      <c r="B74" s="54">
        <f t="shared" si="5"/>
        <v>0</v>
      </c>
      <c r="C74" s="198">
        <f t="shared" si="5"/>
        <v>0</v>
      </c>
      <c r="D74" s="196">
        <f t="shared" si="5"/>
        <v>0</v>
      </c>
      <c r="E74" s="199">
        <f t="shared" si="5"/>
        <v>0</v>
      </c>
      <c r="F74" s="196">
        <f t="shared" si="5"/>
        <v>0</v>
      </c>
      <c r="G74" s="89">
        <f t="shared" si="5"/>
        <v>0</v>
      </c>
      <c r="H74" s="54">
        <f>B74</f>
        <v>0</v>
      </c>
      <c r="I74" s="606">
        <f>'Premium Equiv. - 3 Plans'!E11</f>
        <v>0</v>
      </c>
      <c r="J74" s="202">
        <f>D74</f>
        <v>0</v>
      </c>
      <c r="K74" s="606">
        <f>'Premium Equiv. - 3 Plans'!E18</f>
        <v>0</v>
      </c>
      <c r="L74" s="196">
        <f>F74</f>
        <v>0</v>
      </c>
      <c r="M74" s="611">
        <f>'Premium Equiv. - 3 Plans'!E25</f>
        <v>0</v>
      </c>
      <c r="N74" s="196">
        <f>Underwriting!F33</f>
        <v>0</v>
      </c>
      <c r="O74" s="613">
        <f>'Premium Equiv. - 3 Plans'!E32</f>
        <v>0</v>
      </c>
    </row>
    <row r="75" spans="1:28" x14ac:dyDescent="0.2">
      <c r="A75" s="1227" t="s">
        <v>44</v>
      </c>
      <c r="B75" s="54">
        <f t="shared" ref="B75:G75" si="6">H32</f>
        <v>0</v>
      </c>
      <c r="C75" s="199">
        <f t="shared" si="6"/>
        <v>0</v>
      </c>
      <c r="D75" s="196">
        <f t="shared" si="6"/>
        <v>0</v>
      </c>
      <c r="E75" s="199">
        <f t="shared" si="6"/>
        <v>0</v>
      </c>
      <c r="F75" s="196">
        <f t="shared" si="6"/>
        <v>0</v>
      </c>
      <c r="G75" s="90">
        <f t="shared" si="6"/>
        <v>0</v>
      </c>
      <c r="H75" s="54">
        <f>B75</f>
        <v>0</v>
      </c>
      <c r="I75" s="607">
        <f>'Premium Equiv. - 3 Plans'!E12</f>
        <v>0</v>
      </c>
      <c r="J75" s="202">
        <f>D75</f>
        <v>0</v>
      </c>
      <c r="K75" s="606">
        <f>'Premium Equiv. - 3 Plans'!E19</f>
        <v>0</v>
      </c>
      <c r="L75" s="196">
        <f>F75</f>
        <v>0</v>
      </c>
      <c r="M75" s="611">
        <f>'Premium Equiv. - 3 Plans'!E26</f>
        <v>0</v>
      </c>
      <c r="N75" s="196">
        <f>Underwriting!F34</f>
        <v>0</v>
      </c>
      <c r="O75" s="614">
        <f>'Premium Equiv. - 3 Plans'!E33</f>
        <v>0</v>
      </c>
    </row>
    <row r="76" spans="1:28" s="38" customFormat="1" x14ac:dyDescent="0.2">
      <c r="A76" s="1228" t="s">
        <v>62</v>
      </c>
      <c r="B76" s="1222"/>
      <c r="C76" s="1217">
        <f>I33</f>
        <v>0</v>
      </c>
      <c r="D76" s="1219"/>
      <c r="E76" s="1217">
        <f>K33</f>
        <v>0</v>
      </c>
      <c r="F76" s="1219"/>
      <c r="G76" s="921">
        <f>M33</f>
        <v>0</v>
      </c>
      <c r="H76" s="1216"/>
      <c r="I76" s="1217">
        <f>H72*I72+H73*I73+H74*I74+H75*I75</f>
        <v>0</v>
      </c>
      <c r="J76" s="1219"/>
      <c r="K76" s="1217">
        <f>J72*K72+J73*K73+J74*K74+J75*K75</f>
        <v>0</v>
      </c>
      <c r="L76" s="1219"/>
      <c r="M76" s="921">
        <f>L72*M72+L73*M73+L74*M74+L75*M75</f>
        <v>0</v>
      </c>
      <c r="N76" s="1805">
        <f>N72*O72+N73*O73+N74*O74+N75*O75</f>
        <v>0</v>
      </c>
      <c r="O76" s="1689"/>
      <c r="P76" s="37"/>
      <c r="Q76" s="37"/>
      <c r="R76" s="37"/>
      <c r="S76" s="37"/>
      <c r="T76" s="37"/>
      <c r="U76" s="37"/>
      <c r="V76" s="37"/>
      <c r="W76" s="37"/>
      <c r="X76" s="37"/>
      <c r="Y76" s="37"/>
      <c r="Z76" s="37"/>
      <c r="AA76" s="37"/>
      <c r="AB76" s="37"/>
    </row>
    <row r="77" spans="1:28" s="38" customFormat="1" ht="12" thickBot="1" x14ac:dyDescent="0.25">
      <c r="A77" s="1229" t="s">
        <v>63</v>
      </c>
      <c r="B77" s="1223"/>
      <c r="C77" s="1225">
        <f>I34</f>
        <v>0</v>
      </c>
      <c r="D77" s="1220"/>
      <c r="E77" s="1225">
        <f>K34</f>
        <v>0</v>
      </c>
      <c r="F77" s="1220"/>
      <c r="G77" s="1221">
        <f>M34</f>
        <v>0</v>
      </c>
      <c r="H77" s="1224"/>
      <c r="I77" s="1225">
        <f>I76*12</f>
        <v>0</v>
      </c>
      <c r="J77" s="1220"/>
      <c r="K77" s="1225">
        <f>K76*12</f>
        <v>0</v>
      </c>
      <c r="L77" s="1220"/>
      <c r="M77" s="1221">
        <f>M76*12</f>
        <v>0</v>
      </c>
      <c r="N77" s="1895">
        <f>N76*12</f>
        <v>0</v>
      </c>
      <c r="O77" s="1896"/>
      <c r="P77" s="37"/>
      <c r="Q77" s="37"/>
      <c r="R77" s="37"/>
      <c r="S77" s="37"/>
      <c r="T77" s="37"/>
      <c r="U77" s="37"/>
      <c r="V77" s="37"/>
      <c r="W77" s="37"/>
      <c r="X77" s="37"/>
      <c r="Y77" s="37"/>
      <c r="Z77" s="37"/>
      <c r="AA77" s="37"/>
      <c r="AB77" s="37"/>
    </row>
    <row r="78" spans="1:28" s="38" customFormat="1" ht="13.5" customHeight="1" thickBot="1" x14ac:dyDescent="0.25">
      <c r="A78" s="699" t="s">
        <v>427</v>
      </c>
      <c r="B78" s="1889">
        <f>H35</f>
        <v>0</v>
      </c>
      <c r="C78" s="1890"/>
      <c r="D78" s="1890"/>
      <c r="E78" s="1890"/>
      <c r="F78" s="1890"/>
      <c r="G78" s="1891"/>
      <c r="H78" s="1889">
        <f>I77+K77+M77</f>
        <v>0</v>
      </c>
      <c r="I78" s="1890"/>
      <c r="J78" s="1890"/>
      <c r="K78" s="1890"/>
      <c r="L78" s="1890"/>
      <c r="M78" s="1891"/>
      <c r="N78" s="1894">
        <f>N77</f>
        <v>0</v>
      </c>
      <c r="O78" s="1893"/>
      <c r="P78" s="37"/>
      <c r="Q78" s="37"/>
      <c r="R78" s="37"/>
      <c r="S78" s="37"/>
      <c r="T78" s="37"/>
      <c r="U78" s="37"/>
      <c r="V78" s="37"/>
      <c r="W78" s="37"/>
      <c r="X78" s="37"/>
      <c r="Y78" s="37"/>
      <c r="Z78" s="37"/>
      <c r="AA78" s="37"/>
      <c r="AB78" s="37"/>
    </row>
    <row r="79" spans="1:28" s="38" customFormat="1" ht="13.5" customHeight="1" thickBot="1" x14ac:dyDescent="0.25">
      <c r="A79" s="699" t="s">
        <v>208</v>
      </c>
      <c r="B79" s="1889">
        <f>B36</f>
        <v>0</v>
      </c>
      <c r="C79" s="1890"/>
      <c r="D79" s="1890"/>
      <c r="E79" s="1890"/>
      <c r="F79" s="1890"/>
      <c r="G79" s="1891"/>
      <c r="H79" s="1889">
        <f>Underwriting!B93</f>
        <v>0</v>
      </c>
      <c r="I79" s="1890"/>
      <c r="J79" s="1890"/>
      <c r="K79" s="1890"/>
      <c r="L79" s="1890"/>
      <c r="M79" s="1891"/>
      <c r="N79" s="1889">
        <f>Underwriting!E93</f>
        <v>0</v>
      </c>
      <c r="O79" s="1891"/>
      <c r="P79" s="37"/>
      <c r="Q79" s="37"/>
      <c r="R79" s="37"/>
      <c r="S79" s="37"/>
      <c r="T79" s="37"/>
      <c r="U79" s="37"/>
      <c r="V79" s="37"/>
      <c r="W79" s="37"/>
      <c r="X79" s="37"/>
      <c r="Y79" s="37"/>
      <c r="Z79" s="37"/>
      <c r="AA79" s="37"/>
      <c r="AB79" s="37"/>
    </row>
    <row r="80" spans="1:28" s="38" customFormat="1" ht="13.5" customHeight="1" thickBot="1" x14ac:dyDescent="0.25">
      <c r="A80" s="699" t="s">
        <v>436</v>
      </c>
      <c r="B80" s="1889">
        <f>B78+B79</f>
        <v>0</v>
      </c>
      <c r="C80" s="1890"/>
      <c r="D80" s="1890"/>
      <c r="E80" s="1890"/>
      <c r="F80" s="1890"/>
      <c r="G80" s="1891"/>
      <c r="H80" s="1889">
        <f>H78+H79</f>
        <v>0</v>
      </c>
      <c r="I80" s="1890"/>
      <c r="J80" s="1890"/>
      <c r="K80" s="1890"/>
      <c r="L80" s="1890"/>
      <c r="M80" s="1891"/>
      <c r="N80" s="1894">
        <f>SUM(N78:N79)</f>
        <v>0</v>
      </c>
      <c r="O80" s="1893"/>
      <c r="P80" s="37"/>
      <c r="Q80" s="37"/>
      <c r="R80" s="37"/>
      <c r="S80" s="37"/>
      <c r="T80" s="37"/>
      <c r="U80" s="37"/>
      <c r="V80" s="37"/>
      <c r="W80" s="37"/>
      <c r="X80" s="37"/>
      <c r="Y80" s="37"/>
      <c r="Z80" s="37"/>
      <c r="AA80" s="37"/>
      <c r="AB80" s="37"/>
    </row>
    <row r="81" spans="1:28" s="38" customFormat="1" ht="12.75" customHeight="1" x14ac:dyDescent="0.2">
      <c r="A81" s="123" t="s">
        <v>64</v>
      </c>
      <c r="B81" s="1872"/>
      <c r="C81" s="1873"/>
      <c r="D81" s="1873"/>
      <c r="E81" s="1873"/>
      <c r="F81" s="1873"/>
      <c r="G81" s="1874"/>
      <c r="H81" s="1875"/>
      <c r="I81" s="1876"/>
      <c r="J81" s="1876"/>
      <c r="K81" s="1876"/>
      <c r="L81" s="1876"/>
      <c r="M81" s="1877"/>
      <c r="N81" s="84"/>
      <c r="O81" s="85"/>
      <c r="P81" s="37"/>
      <c r="Q81" s="37"/>
      <c r="R81" s="37"/>
      <c r="S81" s="37"/>
      <c r="T81" s="37"/>
      <c r="U81" s="37"/>
      <c r="V81" s="37"/>
      <c r="W81" s="37"/>
      <c r="X81" s="37"/>
      <c r="Y81" s="37"/>
      <c r="Z81" s="37"/>
      <c r="AA81" s="37"/>
      <c r="AB81" s="37"/>
    </row>
    <row r="82" spans="1:28" s="38" customFormat="1" ht="13.5" customHeight="1" thickBot="1" x14ac:dyDescent="0.25">
      <c r="A82" s="83" t="s">
        <v>239</v>
      </c>
      <c r="B82" s="1878"/>
      <c r="C82" s="1879"/>
      <c r="D82" s="1879"/>
      <c r="E82" s="1879"/>
      <c r="F82" s="1879"/>
      <c r="G82" s="1880"/>
      <c r="H82" s="1878">
        <f>H80-B80</f>
        <v>0</v>
      </c>
      <c r="I82" s="1879"/>
      <c r="J82" s="1879"/>
      <c r="K82" s="1879"/>
      <c r="L82" s="1879"/>
      <c r="M82" s="1880"/>
      <c r="N82" s="1881">
        <f>N80-B80</f>
        <v>0</v>
      </c>
      <c r="O82" s="1882"/>
      <c r="P82" s="37"/>
      <c r="Q82" s="37"/>
      <c r="R82" s="37"/>
      <c r="S82" s="37"/>
      <c r="T82" s="37"/>
      <c r="U82" s="37"/>
      <c r="V82" s="37"/>
      <c r="W82" s="37"/>
      <c r="X82" s="37"/>
      <c r="Y82" s="37"/>
      <c r="Z82" s="37"/>
      <c r="AA82" s="37"/>
      <c r="AB82" s="37"/>
    </row>
    <row r="83" spans="1:28" s="38" customFormat="1" ht="13.5" customHeight="1" thickBot="1" x14ac:dyDescent="0.25">
      <c r="A83" s="227" t="s">
        <v>261</v>
      </c>
      <c r="B83" s="1883">
        <f>H40</f>
        <v>0</v>
      </c>
      <c r="C83" s="1884"/>
      <c r="D83" s="1884"/>
      <c r="E83" s="1884"/>
      <c r="F83" s="1884"/>
      <c r="G83" s="1885"/>
      <c r="H83" s="1883" t="e">
        <f>'SF Illustration - 3 Plan'!F42</f>
        <v>#VALUE!</v>
      </c>
      <c r="I83" s="1884"/>
      <c r="J83" s="1884"/>
      <c r="K83" s="1884"/>
      <c r="L83" s="1884"/>
      <c r="M83" s="1885"/>
      <c r="N83" s="1883">
        <f>Underwriting!E82</f>
        <v>0</v>
      </c>
      <c r="O83" s="1885"/>
      <c r="P83" s="37"/>
      <c r="Q83" s="37"/>
      <c r="R83" s="37"/>
      <c r="S83" s="37"/>
      <c r="T83" s="37"/>
      <c r="U83" s="37"/>
      <c r="V83" s="37"/>
      <c r="W83" s="37"/>
      <c r="X83" s="37"/>
      <c r="Y83" s="37"/>
      <c r="Z83" s="37"/>
      <c r="AA83" s="37"/>
      <c r="AB83" s="37"/>
    </row>
    <row r="84" spans="1:28" s="38" customFormat="1" ht="13.5" customHeight="1" thickBot="1" x14ac:dyDescent="0.25">
      <c r="A84" s="416" t="s">
        <v>260</v>
      </c>
      <c r="B84" s="1886">
        <f>H41</f>
        <v>0</v>
      </c>
      <c r="C84" s="1887"/>
      <c r="D84" s="1887"/>
      <c r="E84" s="1887"/>
      <c r="F84" s="1887"/>
      <c r="G84" s="1888"/>
      <c r="H84" s="1886">
        <f>'SF Illustration - 3 Plan'!F51</f>
        <v>0</v>
      </c>
      <c r="I84" s="1887"/>
      <c r="J84" s="1887"/>
      <c r="K84" s="1887"/>
      <c r="L84" s="1887"/>
      <c r="M84" s="1888"/>
      <c r="N84" s="1886">
        <f>Underwriting!E92</f>
        <v>0</v>
      </c>
      <c r="O84" s="1888"/>
      <c r="P84" s="37"/>
      <c r="Q84" s="37"/>
      <c r="R84" s="37"/>
      <c r="S84" s="37"/>
      <c r="T84" s="37"/>
      <c r="U84" s="37"/>
      <c r="V84" s="37"/>
      <c r="W84" s="37"/>
      <c r="X84" s="37"/>
      <c r="Y84" s="37"/>
      <c r="Z84" s="37"/>
      <c r="AA84" s="37"/>
      <c r="AB84" s="37"/>
    </row>
    <row r="85" spans="1:28" ht="10.15" customHeight="1" x14ac:dyDescent="0.2">
      <c r="A85" s="1867"/>
      <c r="B85" s="1867"/>
      <c r="C85" s="1867"/>
      <c r="D85" s="1867"/>
      <c r="E85" s="1867"/>
      <c r="F85" s="1867"/>
      <c r="G85" s="1867"/>
      <c r="H85" s="37"/>
      <c r="I85" s="37"/>
    </row>
    <row r="86" spans="1:28" ht="10.15" customHeight="1" x14ac:dyDescent="0.2">
      <c r="A86" s="55"/>
      <c r="B86" s="55"/>
      <c r="C86" s="55"/>
      <c r="D86" s="55"/>
      <c r="E86" s="55"/>
      <c r="F86" s="55"/>
      <c r="G86" s="55"/>
      <c r="H86" s="55"/>
      <c r="I86" s="55"/>
    </row>
    <row r="87" spans="1:28" ht="19.5" x14ac:dyDescent="0.3">
      <c r="F87" s="114" t="s">
        <v>199</v>
      </c>
      <c r="G87" s="1973" t="str">
        <f>G44</f>
        <v>Required</v>
      </c>
      <c r="H87" s="1973"/>
      <c r="I87" s="1973"/>
      <c r="J87" s="1973"/>
      <c r="K87" s="1973"/>
      <c r="L87" s="1973"/>
      <c r="M87" s="1973"/>
      <c r="N87" s="894"/>
      <c r="O87" s="894"/>
    </row>
    <row r="88" spans="1:28" ht="15.75" x14ac:dyDescent="0.25">
      <c r="F88" s="67" t="s">
        <v>200</v>
      </c>
      <c r="G88" s="1639" t="str">
        <f>G45</f>
        <v>Required</v>
      </c>
      <c r="H88" s="1639"/>
      <c r="I88" s="1639"/>
      <c r="J88" s="1639"/>
      <c r="K88" s="1639"/>
      <c r="L88" s="1639"/>
      <c r="M88" s="1639"/>
      <c r="N88" s="683"/>
      <c r="O88" s="683"/>
    </row>
    <row r="89" spans="1:28" ht="15.75" x14ac:dyDescent="0.25">
      <c r="F89" s="67" t="s">
        <v>201</v>
      </c>
      <c r="G89" s="1974" t="str">
        <f>G46</f>
        <v>Required</v>
      </c>
      <c r="H89" s="1974"/>
      <c r="I89" s="1974"/>
      <c r="J89" s="1974"/>
      <c r="K89" s="1974"/>
      <c r="L89" s="1974"/>
      <c r="M89" s="1974"/>
      <c r="N89" s="895"/>
      <c r="O89" s="895"/>
    </row>
    <row r="90" spans="1:28" ht="12.75" customHeight="1" x14ac:dyDescent="0.2"/>
    <row r="91" spans="1:28" ht="18" customHeight="1" x14ac:dyDescent="0.25">
      <c r="A91" s="1975" t="s">
        <v>478</v>
      </c>
      <c r="B91" s="1975"/>
      <c r="C91" s="1975"/>
      <c r="D91" s="1975"/>
      <c r="E91" s="1975"/>
      <c r="F91" s="1975"/>
      <c r="G91" s="1975"/>
      <c r="H91" s="1975"/>
      <c r="I91" s="1975"/>
      <c r="J91" s="1975"/>
      <c r="K91" s="1975"/>
      <c r="L91" s="1975"/>
      <c r="M91" s="1975"/>
      <c r="N91" s="1975"/>
      <c r="O91" s="1975"/>
    </row>
    <row r="92" spans="1:28" ht="15.75" customHeight="1" x14ac:dyDescent="0.2"/>
    <row r="93" spans="1:28" s="2" customFormat="1" ht="13.5" thickBot="1" x14ac:dyDescent="0.25">
      <c r="B93" s="1976" t="str">
        <f>H7</f>
        <v>Renewal</v>
      </c>
      <c r="C93" s="1976"/>
      <c r="D93" s="1976"/>
      <c r="E93" s="1976"/>
      <c r="F93" s="1976"/>
      <c r="G93" s="1976"/>
      <c r="H93" s="1976" t="s">
        <v>351</v>
      </c>
      <c r="I93" s="1976"/>
      <c r="J93" s="1976"/>
      <c r="K93" s="1976"/>
      <c r="L93" s="1976"/>
      <c r="M93" s="1976"/>
      <c r="N93" s="1976" t="s">
        <v>351</v>
      </c>
      <c r="O93" s="1976"/>
      <c r="P93" s="422"/>
      <c r="Q93" s="422"/>
      <c r="R93" s="422"/>
      <c r="S93" s="422"/>
      <c r="T93" s="422"/>
      <c r="U93" s="422"/>
      <c r="V93" s="422"/>
      <c r="W93" s="422"/>
      <c r="X93" s="422"/>
      <c r="Y93" s="422"/>
      <c r="Z93" s="422"/>
      <c r="AA93" s="422"/>
      <c r="AB93" s="422"/>
    </row>
    <row r="94" spans="1:28" s="38" customFormat="1" ht="21.75" customHeight="1" thickBot="1" x14ac:dyDescent="0.25">
      <c r="A94" s="87" t="s">
        <v>332</v>
      </c>
      <c r="B94" s="1959" t="str">
        <f>B51</f>
        <v>Required</v>
      </c>
      <c r="C94" s="1960"/>
      <c r="D94" s="1960"/>
      <c r="E94" s="1960"/>
      <c r="F94" s="1960"/>
      <c r="G94" s="1960"/>
      <c r="H94" s="1970" t="s">
        <v>47</v>
      </c>
      <c r="I94" s="1971"/>
      <c r="J94" s="1971"/>
      <c r="K94" s="1971"/>
      <c r="L94" s="1971"/>
      <c r="M94" s="1972"/>
      <c r="N94" s="1961" t="s">
        <v>47</v>
      </c>
      <c r="O94" s="1962"/>
      <c r="P94" s="37"/>
      <c r="Q94" s="37"/>
      <c r="R94" s="37"/>
      <c r="S94" s="37"/>
      <c r="T94" s="37"/>
      <c r="U94" s="37"/>
      <c r="V94" s="37"/>
      <c r="W94" s="37"/>
      <c r="X94" s="37"/>
      <c r="Y94" s="37"/>
      <c r="Z94" s="37"/>
      <c r="AA94" s="37"/>
      <c r="AB94" s="37"/>
    </row>
    <row r="95" spans="1:28" ht="12.75" customHeight="1" x14ac:dyDescent="0.2">
      <c r="A95" s="41"/>
      <c r="B95" s="1963">
        <f>H52</f>
        <v>0</v>
      </c>
      <c r="C95" s="1964"/>
      <c r="D95" s="1965">
        <f>J52</f>
        <v>0</v>
      </c>
      <c r="E95" s="1964"/>
      <c r="F95" s="1965">
        <f>F52</f>
        <v>0</v>
      </c>
      <c r="G95" s="1966"/>
      <c r="H95" s="1963">
        <f>H52</f>
        <v>0</v>
      </c>
      <c r="I95" s="1964"/>
      <c r="J95" s="1967">
        <f>J52</f>
        <v>0</v>
      </c>
      <c r="K95" s="1964"/>
      <c r="L95" s="1965">
        <f>L52</f>
        <v>0</v>
      </c>
      <c r="M95" s="1966"/>
      <c r="N95" s="1968">
        <f>Underwriting!E88</f>
        <v>0</v>
      </c>
      <c r="O95" s="1969"/>
    </row>
    <row r="96" spans="1:28" s="43" customFormat="1" ht="12.75" customHeight="1" x14ac:dyDescent="0.2">
      <c r="A96" s="42" t="s">
        <v>48</v>
      </c>
      <c r="B96" s="1924"/>
      <c r="C96" s="1926"/>
      <c r="D96" s="1928"/>
      <c r="E96" s="1926"/>
      <c r="F96" s="1928"/>
      <c r="G96" s="1925"/>
      <c r="H96" s="1924"/>
      <c r="I96" s="1926"/>
      <c r="J96" s="1927"/>
      <c r="K96" s="1926"/>
      <c r="L96" s="1928"/>
      <c r="M96" s="1925"/>
      <c r="N96" s="1924">
        <f>Underwriting!B149</f>
        <v>0</v>
      </c>
      <c r="O96" s="1925"/>
      <c r="P96" s="37"/>
      <c r="Q96" s="37"/>
      <c r="R96" s="37"/>
      <c r="S96" s="37"/>
      <c r="T96" s="37"/>
      <c r="U96" s="37"/>
      <c r="V96" s="37"/>
      <c r="W96" s="37"/>
      <c r="X96" s="37"/>
      <c r="Y96" s="37"/>
      <c r="Z96" s="37"/>
      <c r="AA96" s="37"/>
      <c r="AB96" s="37"/>
    </row>
    <row r="97" spans="1:28" ht="11.25" customHeight="1" x14ac:dyDescent="0.2">
      <c r="A97" s="44" t="s">
        <v>49</v>
      </c>
      <c r="B97" s="1904">
        <f>H54</f>
        <v>0</v>
      </c>
      <c r="C97" s="1905"/>
      <c r="D97" s="1906">
        <f>J54</f>
        <v>0</v>
      </c>
      <c r="E97" s="1905"/>
      <c r="F97" s="1906">
        <f>F54</f>
        <v>0</v>
      </c>
      <c r="G97" s="1907"/>
      <c r="H97" s="1904">
        <f>B97</f>
        <v>0</v>
      </c>
      <c r="I97" s="1905"/>
      <c r="J97" s="1929">
        <f>D97</f>
        <v>0</v>
      </c>
      <c r="K97" s="1905"/>
      <c r="L97" s="1906">
        <f>F97</f>
        <v>0</v>
      </c>
      <c r="M97" s="1907"/>
      <c r="N97" s="1943">
        <f>Underwriting!B150</f>
        <v>0</v>
      </c>
      <c r="O97" s="1944"/>
    </row>
    <row r="98" spans="1:28" ht="11.25" customHeight="1" thickBot="1" x14ac:dyDescent="0.25">
      <c r="A98" s="45" t="s">
        <v>50</v>
      </c>
      <c r="B98" s="1945">
        <f>H55</f>
        <v>0</v>
      </c>
      <c r="C98" s="1946"/>
      <c r="D98" s="1947">
        <f>J55</f>
        <v>0</v>
      </c>
      <c r="E98" s="1946"/>
      <c r="F98" s="1947">
        <f t="shared" ref="F98:F113" si="7">F55</f>
        <v>0</v>
      </c>
      <c r="G98" s="1948"/>
      <c r="H98" s="1945">
        <f>B98</f>
        <v>0</v>
      </c>
      <c r="I98" s="1946"/>
      <c r="J98" s="1949">
        <f>D98</f>
        <v>0</v>
      </c>
      <c r="K98" s="1946"/>
      <c r="L98" s="1947">
        <f>F98</f>
        <v>0</v>
      </c>
      <c r="M98" s="1948"/>
      <c r="N98" s="1950">
        <f>Underwriting!B151</f>
        <v>0</v>
      </c>
      <c r="O98" s="1951"/>
    </row>
    <row r="99" spans="1:28" s="43" customFormat="1" x14ac:dyDescent="0.2">
      <c r="A99" s="42" t="s">
        <v>51</v>
      </c>
      <c r="B99" s="1952"/>
      <c r="C99" s="1953"/>
      <c r="D99" s="1955"/>
      <c r="E99" s="1953"/>
      <c r="F99" s="1917"/>
      <c r="G99" s="1918"/>
      <c r="H99" s="1952"/>
      <c r="I99" s="1953"/>
      <c r="J99" s="1954"/>
      <c r="K99" s="1953"/>
      <c r="L99" s="1955"/>
      <c r="M99" s="1956"/>
      <c r="N99" s="1957"/>
      <c r="O99" s="1958"/>
      <c r="P99" s="37"/>
      <c r="Q99" s="37"/>
      <c r="R99" s="37"/>
      <c r="S99" s="37"/>
      <c r="T99" s="37"/>
      <c r="U99" s="37"/>
      <c r="V99" s="37"/>
      <c r="W99" s="37"/>
      <c r="X99" s="37"/>
      <c r="Y99" s="37"/>
      <c r="Z99" s="37"/>
      <c r="AA99" s="37"/>
      <c r="AB99" s="37"/>
    </row>
    <row r="100" spans="1:28" x14ac:dyDescent="0.2">
      <c r="A100" s="44" t="s">
        <v>52</v>
      </c>
      <c r="B100" s="1904">
        <f>H57</f>
        <v>0</v>
      </c>
      <c r="C100" s="1905"/>
      <c r="D100" s="1906">
        <f>J57</f>
        <v>0</v>
      </c>
      <c r="E100" s="1905"/>
      <c r="F100" s="1906">
        <f t="shared" si="7"/>
        <v>0</v>
      </c>
      <c r="G100" s="1907"/>
      <c r="H100" s="1904">
        <f>B100</f>
        <v>0</v>
      </c>
      <c r="I100" s="1905"/>
      <c r="J100" s="1929">
        <f>D100</f>
        <v>0</v>
      </c>
      <c r="K100" s="1905"/>
      <c r="L100" s="1906">
        <f>F100</f>
        <v>0</v>
      </c>
      <c r="M100" s="1907"/>
      <c r="N100" s="1943">
        <f>Underwriting!B156</f>
        <v>0</v>
      </c>
      <c r="O100" s="1944"/>
    </row>
    <row r="101" spans="1:28" x14ac:dyDescent="0.2">
      <c r="A101" s="44" t="s">
        <v>53</v>
      </c>
      <c r="B101" s="1904">
        <f>H58</f>
        <v>0</v>
      </c>
      <c r="C101" s="1905"/>
      <c r="D101" s="1906">
        <f>J58</f>
        <v>0</v>
      </c>
      <c r="E101" s="1905"/>
      <c r="F101" s="1906">
        <f t="shared" si="7"/>
        <v>0</v>
      </c>
      <c r="G101" s="1907"/>
      <c r="H101" s="1904">
        <f>B101</f>
        <v>0</v>
      </c>
      <c r="I101" s="1905"/>
      <c r="J101" s="1929">
        <f>D101</f>
        <v>0</v>
      </c>
      <c r="K101" s="1905"/>
      <c r="L101" s="1906">
        <f>F101</f>
        <v>0</v>
      </c>
      <c r="M101" s="1907"/>
      <c r="N101" s="1943">
        <f>Underwriting!B157</f>
        <v>0</v>
      </c>
      <c r="O101" s="1944"/>
    </row>
    <row r="102" spans="1:28" x14ac:dyDescent="0.2">
      <c r="A102" s="44" t="s">
        <v>54</v>
      </c>
      <c r="B102" s="1904">
        <f>H59</f>
        <v>0</v>
      </c>
      <c r="C102" s="1905"/>
      <c r="D102" s="1906">
        <f>J59</f>
        <v>0</v>
      </c>
      <c r="E102" s="1905"/>
      <c r="F102" s="1906">
        <f t="shared" si="7"/>
        <v>0</v>
      </c>
      <c r="G102" s="1907"/>
      <c r="H102" s="1904">
        <f>B102</f>
        <v>0</v>
      </c>
      <c r="I102" s="1905"/>
      <c r="J102" s="1929">
        <f>D102</f>
        <v>0</v>
      </c>
      <c r="K102" s="1905"/>
      <c r="L102" s="1906">
        <f>F102</f>
        <v>0</v>
      </c>
      <c r="M102" s="1907"/>
      <c r="N102" s="1943">
        <f>Underwriting!B158</f>
        <v>0</v>
      </c>
      <c r="O102" s="1944"/>
    </row>
    <row r="103" spans="1:28" ht="11.25" customHeight="1" x14ac:dyDescent="0.2">
      <c r="A103" s="44" t="s">
        <v>55</v>
      </c>
      <c r="B103" s="1904">
        <f>H60</f>
        <v>0</v>
      </c>
      <c r="C103" s="1905"/>
      <c r="D103" s="1906">
        <f>J60</f>
        <v>0</v>
      </c>
      <c r="E103" s="1905"/>
      <c r="F103" s="1906">
        <f t="shared" si="7"/>
        <v>0</v>
      </c>
      <c r="G103" s="1907"/>
      <c r="H103" s="1904">
        <f>B103</f>
        <v>0</v>
      </c>
      <c r="I103" s="1905"/>
      <c r="J103" s="1929">
        <f>D103</f>
        <v>0</v>
      </c>
      <c r="K103" s="1905"/>
      <c r="L103" s="1906">
        <f>F103</f>
        <v>0</v>
      </c>
      <c r="M103" s="1907"/>
      <c r="N103" s="1943">
        <f>Underwriting!B160</f>
        <v>0</v>
      </c>
      <c r="O103" s="1944"/>
    </row>
    <row r="104" spans="1:28" x14ac:dyDescent="0.2">
      <c r="A104" s="44" t="s">
        <v>56</v>
      </c>
      <c r="B104" s="1897">
        <f>H61</f>
        <v>0</v>
      </c>
      <c r="C104" s="1898"/>
      <c r="D104" s="1899">
        <f>J61</f>
        <v>0</v>
      </c>
      <c r="E104" s="1898"/>
      <c r="F104" s="1901">
        <f t="shared" si="7"/>
        <v>0</v>
      </c>
      <c r="G104" s="1900"/>
      <c r="H104" s="1897">
        <f>B104</f>
        <v>0</v>
      </c>
      <c r="I104" s="1898"/>
      <c r="J104" s="1901">
        <f>D104</f>
        <v>0</v>
      </c>
      <c r="K104" s="1898"/>
      <c r="L104" s="1899">
        <f>F104</f>
        <v>0</v>
      </c>
      <c r="M104" s="1900"/>
      <c r="N104" s="1902">
        <f>Underwriting!B159</f>
        <v>0</v>
      </c>
      <c r="O104" s="1903"/>
    </row>
    <row r="105" spans="1:28" s="43" customFormat="1" x14ac:dyDescent="0.2">
      <c r="A105" s="46" t="s">
        <v>57</v>
      </c>
      <c r="B105" s="1924"/>
      <c r="C105" s="1926"/>
      <c r="D105" s="1928"/>
      <c r="E105" s="1926"/>
      <c r="F105" s="1917"/>
      <c r="G105" s="1918"/>
      <c r="H105" s="1924"/>
      <c r="I105" s="1926"/>
      <c r="J105" s="1927"/>
      <c r="K105" s="1926"/>
      <c r="L105" s="1928"/>
      <c r="M105" s="1925"/>
      <c r="N105" s="1924"/>
      <c r="O105" s="1925"/>
      <c r="P105" s="37"/>
      <c r="Q105" s="37"/>
      <c r="R105" s="37"/>
      <c r="S105" s="37"/>
      <c r="T105" s="37"/>
      <c r="U105" s="37"/>
      <c r="V105" s="37"/>
      <c r="W105" s="37"/>
      <c r="X105" s="37"/>
      <c r="Y105" s="37"/>
      <c r="Z105" s="37"/>
      <c r="AA105" s="37"/>
      <c r="AB105" s="37"/>
    </row>
    <row r="106" spans="1:28" x14ac:dyDescent="0.2">
      <c r="A106" s="44" t="s">
        <v>49</v>
      </c>
      <c r="B106" s="1932">
        <f>H63</f>
        <v>0</v>
      </c>
      <c r="C106" s="1933"/>
      <c r="D106" s="1934">
        <f>J63</f>
        <v>0</v>
      </c>
      <c r="E106" s="1933"/>
      <c r="F106" s="1934">
        <f t="shared" si="7"/>
        <v>0</v>
      </c>
      <c r="G106" s="1935"/>
      <c r="H106" s="1932">
        <f>B106</f>
        <v>0</v>
      </c>
      <c r="I106" s="1933"/>
      <c r="J106" s="1936">
        <f>D106</f>
        <v>0</v>
      </c>
      <c r="K106" s="1933"/>
      <c r="L106" s="1934">
        <f>F106</f>
        <v>0</v>
      </c>
      <c r="M106" s="1935"/>
      <c r="N106" s="1932">
        <f>Underwriting!B152</f>
        <v>0</v>
      </c>
      <c r="O106" s="1935"/>
    </row>
    <row r="107" spans="1:28" x14ac:dyDescent="0.2">
      <c r="A107" s="47" t="s">
        <v>50</v>
      </c>
      <c r="B107" s="1937">
        <f>H64</f>
        <v>0</v>
      </c>
      <c r="C107" s="1941"/>
      <c r="D107" s="1939">
        <f>J64</f>
        <v>0</v>
      </c>
      <c r="E107" s="1941"/>
      <c r="F107" s="1942">
        <f t="shared" si="7"/>
        <v>0</v>
      </c>
      <c r="G107" s="1940"/>
      <c r="H107" s="1937">
        <f>B107</f>
        <v>0</v>
      </c>
      <c r="I107" s="1941"/>
      <c r="J107" s="1942">
        <f>D107</f>
        <v>0</v>
      </c>
      <c r="K107" s="1941"/>
      <c r="L107" s="1939">
        <f>F107</f>
        <v>0</v>
      </c>
      <c r="M107" s="1903"/>
      <c r="N107" s="1937">
        <f>Underwriting!B153</f>
        <v>0</v>
      </c>
      <c r="O107" s="1940"/>
    </row>
    <row r="108" spans="1:28" s="43" customFormat="1" x14ac:dyDescent="0.2">
      <c r="A108" s="46" t="s">
        <v>58</v>
      </c>
      <c r="B108" s="1924"/>
      <c r="C108" s="1926"/>
      <c r="D108" s="1928"/>
      <c r="E108" s="1926"/>
      <c r="F108" s="1917"/>
      <c r="G108" s="1918"/>
      <c r="H108" s="1924"/>
      <c r="I108" s="1926"/>
      <c r="J108" s="1927"/>
      <c r="K108" s="1926"/>
      <c r="L108" s="1928"/>
      <c r="M108" s="1925"/>
      <c r="N108" s="1924"/>
      <c r="O108" s="1925"/>
      <c r="P108" s="37"/>
      <c r="Q108" s="37"/>
      <c r="R108" s="37"/>
      <c r="S108" s="37"/>
      <c r="T108" s="37"/>
      <c r="U108" s="37"/>
      <c r="V108" s="37"/>
      <c r="W108" s="37"/>
      <c r="X108" s="37"/>
      <c r="Y108" s="37"/>
      <c r="Z108" s="37"/>
      <c r="AA108" s="37"/>
      <c r="AB108" s="37"/>
    </row>
    <row r="109" spans="1:28" x14ac:dyDescent="0.2">
      <c r="A109" s="44" t="s">
        <v>49</v>
      </c>
      <c r="B109" s="1904">
        <f>H66</f>
        <v>0</v>
      </c>
      <c r="C109" s="1905"/>
      <c r="D109" s="1906">
        <f>J66</f>
        <v>0</v>
      </c>
      <c r="E109" s="1905"/>
      <c r="F109" s="1906">
        <f t="shared" si="7"/>
        <v>0</v>
      </c>
      <c r="G109" s="1907"/>
      <c r="H109" s="1904">
        <f>B109</f>
        <v>0</v>
      </c>
      <c r="I109" s="1905"/>
      <c r="J109" s="1929">
        <f>D109</f>
        <v>0</v>
      </c>
      <c r="K109" s="1905"/>
      <c r="L109" s="1906">
        <f>F109</f>
        <v>0</v>
      </c>
      <c r="M109" s="1907"/>
      <c r="N109" s="1930">
        <f>Underwriting!B154</f>
        <v>0</v>
      </c>
      <c r="O109" s="1931"/>
    </row>
    <row r="110" spans="1:28" x14ac:dyDescent="0.2">
      <c r="A110" s="47" t="s">
        <v>50</v>
      </c>
      <c r="B110" s="1897">
        <f>H67</f>
        <v>0</v>
      </c>
      <c r="C110" s="1898"/>
      <c r="D110" s="1899">
        <f>J67</f>
        <v>0</v>
      </c>
      <c r="E110" s="1898"/>
      <c r="F110" s="1901">
        <f t="shared" si="7"/>
        <v>0</v>
      </c>
      <c r="G110" s="1900"/>
      <c r="H110" s="1897">
        <f>B110</f>
        <v>0</v>
      </c>
      <c r="I110" s="1898"/>
      <c r="J110" s="1901">
        <f>D110</f>
        <v>0</v>
      </c>
      <c r="K110" s="1898"/>
      <c r="L110" s="1899">
        <f>F110</f>
        <v>0</v>
      </c>
      <c r="M110" s="1900"/>
      <c r="N110" s="1902">
        <f>Underwriting!B155</f>
        <v>0</v>
      </c>
      <c r="O110" s="1903"/>
    </row>
    <row r="111" spans="1:28" s="43" customFormat="1" x14ac:dyDescent="0.2">
      <c r="A111" s="42" t="s">
        <v>59</v>
      </c>
      <c r="B111" s="1919"/>
      <c r="C111" s="1920"/>
      <c r="D111" s="1922"/>
      <c r="E111" s="1920"/>
      <c r="F111" s="1917"/>
      <c r="G111" s="1918"/>
      <c r="H111" s="1919"/>
      <c r="I111" s="1920"/>
      <c r="J111" s="1921"/>
      <c r="K111" s="1920"/>
      <c r="L111" s="1922"/>
      <c r="M111" s="1923"/>
      <c r="N111" s="1924"/>
      <c r="O111" s="1925"/>
      <c r="P111" s="37"/>
      <c r="Q111" s="37"/>
      <c r="R111" s="37"/>
      <c r="S111" s="37"/>
      <c r="T111" s="37"/>
      <c r="U111" s="37"/>
      <c r="V111" s="37"/>
      <c r="W111" s="37"/>
      <c r="X111" s="37"/>
      <c r="Y111" s="37"/>
      <c r="Z111" s="37"/>
      <c r="AA111" s="37"/>
      <c r="AB111" s="37"/>
    </row>
    <row r="112" spans="1:28" s="49" customFormat="1" x14ac:dyDescent="0.2">
      <c r="A112" s="47" t="s">
        <v>60</v>
      </c>
      <c r="B112" s="1897">
        <f>H69</f>
        <v>0</v>
      </c>
      <c r="C112" s="1898"/>
      <c r="D112" s="1899">
        <f>J69</f>
        <v>0</v>
      </c>
      <c r="E112" s="1898"/>
      <c r="F112" s="1901">
        <f t="shared" si="7"/>
        <v>0</v>
      </c>
      <c r="G112" s="1900"/>
      <c r="H112" s="1897">
        <f>B112</f>
        <v>0</v>
      </c>
      <c r="I112" s="1898"/>
      <c r="J112" s="1901">
        <f>D112</f>
        <v>0</v>
      </c>
      <c r="K112" s="1898"/>
      <c r="L112" s="1899">
        <f>F112</f>
        <v>0</v>
      </c>
      <c r="M112" s="1900"/>
      <c r="N112" s="1902">
        <f>Underwriting!B162</f>
        <v>0</v>
      </c>
      <c r="O112" s="1903"/>
      <c r="P112" s="48"/>
      <c r="Q112" s="48"/>
      <c r="R112" s="48"/>
      <c r="S112" s="48"/>
      <c r="T112" s="48"/>
      <c r="U112" s="48"/>
      <c r="V112" s="48"/>
      <c r="W112" s="48"/>
      <c r="X112" s="48"/>
      <c r="Y112" s="48"/>
      <c r="Z112" s="48"/>
      <c r="AA112" s="48"/>
      <c r="AB112" s="48"/>
    </row>
    <row r="113" spans="1:28" s="50" customFormat="1" ht="12" thickBot="1" x14ac:dyDescent="0.25">
      <c r="A113" s="77" t="s">
        <v>144</v>
      </c>
      <c r="B113" s="1978">
        <f>H70</f>
        <v>0</v>
      </c>
      <c r="C113" s="1979"/>
      <c r="D113" s="1980">
        <f>J70</f>
        <v>0</v>
      </c>
      <c r="E113" s="1979"/>
      <c r="F113" s="1947">
        <f t="shared" si="7"/>
        <v>0</v>
      </c>
      <c r="G113" s="1948"/>
      <c r="H113" s="1908">
        <f>B113</f>
        <v>0</v>
      </c>
      <c r="I113" s="1909"/>
      <c r="J113" s="1910">
        <f>D113</f>
        <v>0</v>
      </c>
      <c r="K113" s="1909"/>
      <c r="L113" s="1911">
        <f>F113</f>
        <v>0</v>
      </c>
      <c r="M113" s="1912"/>
      <c r="N113" s="1913">
        <f>Underwriting!B161</f>
        <v>0</v>
      </c>
      <c r="O113" s="1914"/>
      <c r="P113" s="48"/>
      <c r="Q113" s="48"/>
      <c r="R113" s="48"/>
      <c r="S113" s="48"/>
      <c r="T113" s="48"/>
      <c r="U113" s="48"/>
      <c r="V113" s="48"/>
      <c r="W113" s="48"/>
      <c r="X113" s="48"/>
      <c r="Y113" s="48"/>
      <c r="Z113" s="48"/>
      <c r="AA113" s="48"/>
      <c r="AB113" s="48"/>
    </row>
    <row r="114" spans="1:28" s="40" customFormat="1" ht="13.5" customHeight="1" thickBot="1" x14ac:dyDescent="0.25">
      <c r="A114" s="212"/>
      <c r="B114" s="1977" t="s">
        <v>259</v>
      </c>
      <c r="C114" s="1870"/>
      <c r="D114" s="1870"/>
      <c r="E114" s="1870"/>
      <c r="F114" s="1870"/>
      <c r="G114" s="1870"/>
      <c r="H114" s="1870"/>
      <c r="I114" s="1870"/>
      <c r="J114" s="1870"/>
      <c r="K114" s="1870"/>
      <c r="L114" s="1870"/>
      <c r="M114" s="1871"/>
      <c r="N114" s="892"/>
      <c r="O114" s="893"/>
      <c r="P114" s="39"/>
      <c r="Q114" s="39"/>
      <c r="R114" s="39"/>
      <c r="S114" s="39"/>
      <c r="T114" s="39"/>
      <c r="U114" s="39"/>
      <c r="V114" s="39"/>
      <c r="W114" s="39"/>
      <c r="X114" s="39"/>
      <c r="Y114" s="39"/>
      <c r="Z114" s="39"/>
      <c r="AA114" s="39"/>
      <c r="AB114" s="39"/>
    </row>
    <row r="115" spans="1:28" x14ac:dyDescent="0.2">
      <c r="A115" s="1226" t="s">
        <v>61</v>
      </c>
      <c r="B115" s="52">
        <f t="shared" ref="B115:G115" si="8">B72</f>
        <v>0</v>
      </c>
      <c r="C115" s="197">
        <f t="shared" si="8"/>
        <v>0</v>
      </c>
      <c r="D115" s="195">
        <f t="shared" si="8"/>
        <v>0</v>
      </c>
      <c r="E115" s="201">
        <f t="shared" si="8"/>
        <v>0</v>
      </c>
      <c r="F115" s="195">
        <f t="shared" si="8"/>
        <v>0</v>
      </c>
      <c r="G115" s="88">
        <f t="shared" si="8"/>
        <v>0</v>
      </c>
      <c r="H115" s="52">
        <f>B115</f>
        <v>0</v>
      </c>
      <c r="I115" s="605" t="e">
        <f>PremEquivwksht!V31</f>
        <v>#VALUE!</v>
      </c>
      <c r="J115" s="200">
        <f>D115</f>
        <v>0</v>
      </c>
      <c r="K115" s="605" t="e">
        <f>PremEquivwksht!X31</f>
        <v>#VALUE!</v>
      </c>
      <c r="L115" s="195">
        <f>F115</f>
        <v>0</v>
      </c>
      <c r="M115" s="610" t="e">
        <f>PremEquivwksht!Z31</f>
        <v>#VALUE!</v>
      </c>
      <c r="N115" s="203">
        <f>Underwriting!F74</f>
        <v>0</v>
      </c>
      <c r="O115" s="612">
        <f>'Premium Equiv. - 3 Plans'!E73</f>
        <v>0</v>
      </c>
    </row>
    <row r="116" spans="1:28" x14ac:dyDescent="0.2">
      <c r="A116" s="1227" t="s">
        <v>42</v>
      </c>
      <c r="B116" s="54">
        <f t="shared" ref="B116:G118" si="9">B73</f>
        <v>0</v>
      </c>
      <c r="C116" s="198">
        <f t="shared" si="9"/>
        <v>0</v>
      </c>
      <c r="D116" s="196">
        <f t="shared" si="9"/>
        <v>0</v>
      </c>
      <c r="E116" s="199">
        <f t="shared" si="9"/>
        <v>0</v>
      </c>
      <c r="F116" s="196">
        <f t="shared" si="9"/>
        <v>0</v>
      </c>
      <c r="G116" s="89">
        <f t="shared" si="9"/>
        <v>0</v>
      </c>
      <c r="H116" s="54">
        <f>B116</f>
        <v>0</v>
      </c>
      <c r="I116" s="606" t="e">
        <f>PremEquivwksht!V32</f>
        <v>#VALUE!</v>
      </c>
      <c r="J116" s="202">
        <f>D116</f>
        <v>0</v>
      </c>
      <c r="K116" s="606" t="e">
        <f>PremEquivwksht!X32</f>
        <v>#VALUE!</v>
      </c>
      <c r="L116" s="196">
        <f>F116</f>
        <v>0</v>
      </c>
      <c r="M116" s="611" t="e">
        <f>PremEquivwksht!Z32</f>
        <v>#VALUE!</v>
      </c>
      <c r="N116" s="196">
        <f>Underwriting!F75</f>
        <v>0</v>
      </c>
      <c r="O116" s="613">
        <f>'Premium Equiv. - 3 Plans'!E74</f>
        <v>0</v>
      </c>
    </row>
    <row r="117" spans="1:28" x14ac:dyDescent="0.2">
      <c r="A117" s="1227" t="s">
        <v>43</v>
      </c>
      <c r="B117" s="54">
        <f t="shared" si="9"/>
        <v>0</v>
      </c>
      <c r="C117" s="198">
        <f t="shared" si="9"/>
        <v>0</v>
      </c>
      <c r="D117" s="196">
        <f t="shared" si="9"/>
        <v>0</v>
      </c>
      <c r="E117" s="199">
        <f t="shared" si="9"/>
        <v>0</v>
      </c>
      <c r="F117" s="196">
        <f t="shared" si="9"/>
        <v>0</v>
      </c>
      <c r="G117" s="89">
        <f t="shared" si="9"/>
        <v>0</v>
      </c>
      <c r="H117" s="54">
        <f>B117</f>
        <v>0</v>
      </c>
      <c r="I117" s="606" t="e">
        <f>PremEquivwksht!V33</f>
        <v>#VALUE!</v>
      </c>
      <c r="J117" s="202">
        <f>D117</f>
        <v>0</v>
      </c>
      <c r="K117" s="606" t="e">
        <f>PremEquivwksht!X33</f>
        <v>#VALUE!</v>
      </c>
      <c r="L117" s="196">
        <f>F117</f>
        <v>0</v>
      </c>
      <c r="M117" s="611" t="e">
        <f>PremEquivwksht!Z33</f>
        <v>#VALUE!</v>
      </c>
      <c r="N117" s="196">
        <f>Underwriting!F76</f>
        <v>0</v>
      </c>
      <c r="O117" s="613">
        <f>'Premium Equiv. - 3 Plans'!E75</f>
        <v>0</v>
      </c>
    </row>
    <row r="118" spans="1:28" x14ac:dyDescent="0.2">
      <c r="A118" s="1227" t="s">
        <v>44</v>
      </c>
      <c r="B118" s="54">
        <f t="shared" si="9"/>
        <v>0</v>
      </c>
      <c r="C118" s="198">
        <f t="shared" si="9"/>
        <v>0</v>
      </c>
      <c r="D118" s="196">
        <f t="shared" si="9"/>
        <v>0</v>
      </c>
      <c r="E118" s="199">
        <f t="shared" si="9"/>
        <v>0</v>
      </c>
      <c r="F118" s="196">
        <f t="shared" si="9"/>
        <v>0</v>
      </c>
      <c r="G118" s="89">
        <f t="shared" si="9"/>
        <v>0</v>
      </c>
      <c r="H118" s="54">
        <f>B118</f>
        <v>0</v>
      </c>
      <c r="I118" s="606" t="e">
        <f>PremEquivwksht!V34</f>
        <v>#VALUE!</v>
      </c>
      <c r="J118" s="202">
        <f>D118</f>
        <v>0</v>
      </c>
      <c r="K118" s="606" t="e">
        <f>PremEquivwksht!X34</f>
        <v>#VALUE!</v>
      </c>
      <c r="L118" s="196">
        <f>F118</f>
        <v>0</v>
      </c>
      <c r="M118" s="611" t="e">
        <f>PremEquivwksht!Z34</f>
        <v>#VALUE!</v>
      </c>
      <c r="N118" s="196">
        <f>Underwriting!F77</f>
        <v>0</v>
      </c>
      <c r="O118" s="614">
        <f>'Premium Equiv. - 3 Plans'!E76</f>
        <v>0</v>
      </c>
    </row>
    <row r="119" spans="1:28" s="38" customFormat="1" x14ac:dyDescent="0.2">
      <c r="A119" s="1230" t="s">
        <v>62</v>
      </c>
      <c r="B119" s="1222"/>
      <c r="C119" s="1217">
        <f>C76</f>
        <v>0</v>
      </c>
      <c r="D119" s="1219"/>
      <c r="E119" s="1217">
        <f>E76</f>
        <v>0</v>
      </c>
      <c r="F119" s="1219"/>
      <c r="G119" s="921">
        <f>G76</f>
        <v>0</v>
      </c>
      <c r="H119" s="1216"/>
      <c r="I119" s="1217" t="e">
        <f>H115*I115+H116*I116+H117*I117+H118*I118</f>
        <v>#VALUE!</v>
      </c>
      <c r="J119" s="1219"/>
      <c r="K119" s="1217" t="e">
        <f>J115*K115+J116*K116+J117*K117+J118*K118</f>
        <v>#VALUE!</v>
      </c>
      <c r="L119" s="1219"/>
      <c r="M119" s="921" t="e">
        <f>L115*M115+L116*M116+L117*M117+L118*M118</f>
        <v>#VALUE!</v>
      </c>
      <c r="N119" s="1805">
        <f>N115*O115+N116*O116+N117*O117+N118*O118</f>
        <v>0</v>
      </c>
      <c r="O119" s="1689"/>
      <c r="P119" s="37"/>
      <c r="Q119" s="37"/>
      <c r="R119" s="37"/>
      <c r="S119" s="37"/>
      <c r="T119" s="37"/>
      <c r="U119" s="37"/>
      <c r="V119" s="37"/>
      <c r="W119" s="37"/>
      <c r="X119" s="37"/>
      <c r="Y119" s="37"/>
      <c r="Z119" s="37"/>
      <c r="AA119" s="37"/>
      <c r="AB119" s="37"/>
    </row>
    <row r="120" spans="1:28" s="38" customFormat="1" ht="12" thickBot="1" x14ac:dyDescent="0.25">
      <c r="A120" s="1229" t="s">
        <v>63</v>
      </c>
      <c r="B120" s="1223"/>
      <c r="C120" s="1225">
        <f>C77</f>
        <v>0</v>
      </c>
      <c r="D120" s="1220"/>
      <c r="E120" s="1225">
        <f>E77</f>
        <v>0</v>
      </c>
      <c r="F120" s="1220"/>
      <c r="G120" s="1221">
        <f>G77</f>
        <v>0</v>
      </c>
      <c r="H120" s="1224"/>
      <c r="I120" s="1225" t="e">
        <f>I119*12</f>
        <v>#VALUE!</v>
      </c>
      <c r="J120" s="1220"/>
      <c r="K120" s="1225" t="e">
        <f>K119*12</f>
        <v>#VALUE!</v>
      </c>
      <c r="L120" s="1220"/>
      <c r="M120" s="1221" t="e">
        <f>M119*12</f>
        <v>#VALUE!</v>
      </c>
      <c r="N120" s="1895">
        <f>N119*12</f>
        <v>0</v>
      </c>
      <c r="O120" s="1896"/>
      <c r="P120" s="37"/>
      <c r="Q120" s="37"/>
      <c r="R120" s="37"/>
      <c r="S120" s="37"/>
      <c r="T120" s="37"/>
      <c r="U120" s="37"/>
      <c r="V120" s="37"/>
      <c r="W120" s="37"/>
      <c r="X120" s="37"/>
      <c r="Y120" s="37"/>
      <c r="Z120" s="37"/>
      <c r="AA120" s="37"/>
      <c r="AB120" s="37"/>
    </row>
    <row r="121" spans="1:28" s="38" customFormat="1" ht="13.5" customHeight="1" thickBot="1" x14ac:dyDescent="0.25">
      <c r="A121" s="699" t="s">
        <v>427</v>
      </c>
      <c r="B121" s="1889">
        <f>B78</f>
        <v>0</v>
      </c>
      <c r="C121" s="1890"/>
      <c r="D121" s="1890"/>
      <c r="E121" s="1890"/>
      <c r="F121" s="1890"/>
      <c r="G121" s="1891"/>
      <c r="H121" s="1889" t="e">
        <f>I120+K120+M120</f>
        <v>#VALUE!</v>
      </c>
      <c r="I121" s="1890"/>
      <c r="J121" s="1890"/>
      <c r="K121" s="1890"/>
      <c r="L121" s="1890"/>
      <c r="M121" s="1891"/>
      <c r="N121" s="1894">
        <f>N120</f>
        <v>0</v>
      </c>
      <c r="O121" s="1893"/>
      <c r="P121" s="37"/>
      <c r="Q121" s="37"/>
      <c r="R121" s="37"/>
      <c r="S121" s="37"/>
      <c r="T121" s="37"/>
      <c r="U121" s="37"/>
      <c r="V121" s="37"/>
      <c r="W121" s="37"/>
      <c r="X121" s="37"/>
      <c r="Y121" s="37"/>
      <c r="Z121" s="37"/>
      <c r="AA121" s="37"/>
      <c r="AB121" s="37"/>
    </row>
    <row r="122" spans="1:28" s="38" customFormat="1" ht="13.5" customHeight="1" thickBot="1" x14ac:dyDescent="0.25">
      <c r="A122" s="699" t="s">
        <v>208</v>
      </c>
      <c r="B122" s="1889">
        <f>B79</f>
        <v>0</v>
      </c>
      <c r="C122" s="1890"/>
      <c r="D122" s="1890"/>
      <c r="E122" s="1890"/>
      <c r="F122" s="1890"/>
      <c r="G122" s="1891"/>
      <c r="H122" s="1889">
        <f>H79</f>
        <v>0</v>
      </c>
      <c r="I122" s="1890"/>
      <c r="J122" s="1890"/>
      <c r="K122" s="1890"/>
      <c r="L122" s="1890"/>
      <c r="M122" s="1891"/>
      <c r="N122" s="1889">
        <f>Underwriting!E136</f>
        <v>0</v>
      </c>
      <c r="O122" s="1891"/>
      <c r="P122" s="37"/>
      <c r="Q122" s="37"/>
      <c r="R122" s="37"/>
      <c r="S122" s="37"/>
      <c r="T122" s="37"/>
      <c r="U122" s="37"/>
      <c r="V122" s="37"/>
      <c r="W122" s="37"/>
      <c r="X122" s="37"/>
      <c r="Y122" s="37"/>
      <c r="Z122" s="37"/>
      <c r="AA122" s="37"/>
      <c r="AB122" s="37"/>
    </row>
    <row r="123" spans="1:28" s="38" customFormat="1" ht="13.5" customHeight="1" thickBot="1" x14ac:dyDescent="0.25">
      <c r="A123" s="699" t="s">
        <v>436</v>
      </c>
      <c r="B123" s="1889">
        <f>B121+B122</f>
        <v>0</v>
      </c>
      <c r="C123" s="1890"/>
      <c r="D123" s="1890"/>
      <c r="E123" s="1890"/>
      <c r="F123" s="1890"/>
      <c r="G123" s="1891"/>
      <c r="H123" s="1889" t="e">
        <f>H121+H122</f>
        <v>#VALUE!</v>
      </c>
      <c r="I123" s="1890"/>
      <c r="J123" s="1890"/>
      <c r="K123" s="1890"/>
      <c r="L123" s="1890"/>
      <c r="M123" s="1891"/>
      <c r="N123" s="1894">
        <f>SUM(N121:N122)</f>
        <v>0</v>
      </c>
      <c r="O123" s="1893"/>
      <c r="P123" s="37"/>
      <c r="Q123" s="37"/>
      <c r="R123" s="37"/>
      <c r="S123" s="37"/>
      <c r="T123" s="37"/>
      <c r="U123" s="37"/>
      <c r="V123" s="37"/>
      <c r="W123" s="37"/>
      <c r="X123" s="37"/>
      <c r="Y123" s="37"/>
      <c r="Z123" s="37"/>
      <c r="AA123" s="37"/>
      <c r="AB123" s="37"/>
    </row>
    <row r="124" spans="1:28" s="38" customFormat="1" ht="12.75" customHeight="1" x14ac:dyDescent="0.2">
      <c r="A124" s="123" t="s">
        <v>64</v>
      </c>
      <c r="B124" s="1872"/>
      <c r="C124" s="1873"/>
      <c r="D124" s="1873"/>
      <c r="E124" s="1873"/>
      <c r="F124" s="1873"/>
      <c r="G124" s="1874"/>
      <c r="H124" s="1875"/>
      <c r="I124" s="1876"/>
      <c r="J124" s="1876"/>
      <c r="K124" s="1876"/>
      <c r="L124" s="1876"/>
      <c r="M124" s="1877"/>
      <c r="N124" s="84"/>
      <c r="O124" s="85"/>
      <c r="P124" s="37"/>
      <c r="Q124" s="37"/>
      <c r="R124" s="37"/>
      <c r="S124" s="37"/>
      <c r="T124" s="37"/>
      <c r="U124" s="37"/>
      <c r="V124" s="37"/>
      <c r="W124" s="37"/>
      <c r="X124" s="37"/>
      <c r="Y124" s="37"/>
      <c r="Z124" s="37"/>
      <c r="AA124" s="37"/>
      <c r="AB124" s="37"/>
    </row>
    <row r="125" spans="1:28" s="38" customFormat="1" ht="13.5" customHeight="1" thickBot="1" x14ac:dyDescent="0.25">
      <c r="A125" s="83" t="s">
        <v>239</v>
      </c>
      <c r="B125" s="1878"/>
      <c r="C125" s="1879"/>
      <c r="D125" s="1879"/>
      <c r="E125" s="1879"/>
      <c r="F125" s="1879"/>
      <c r="G125" s="1880"/>
      <c r="H125" s="1878" t="e">
        <f>H123-B123</f>
        <v>#VALUE!</v>
      </c>
      <c r="I125" s="1879"/>
      <c r="J125" s="1879"/>
      <c r="K125" s="1879"/>
      <c r="L125" s="1879"/>
      <c r="M125" s="1880"/>
      <c r="N125" s="1881">
        <f>N123-B123</f>
        <v>0</v>
      </c>
      <c r="O125" s="1882"/>
      <c r="P125" s="37"/>
      <c r="Q125" s="37"/>
      <c r="R125" s="37"/>
      <c r="S125" s="37"/>
      <c r="T125" s="37"/>
      <c r="U125" s="37"/>
      <c r="V125" s="37"/>
      <c r="W125" s="37"/>
      <c r="X125" s="37"/>
      <c r="Y125" s="37"/>
      <c r="Z125" s="37"/>
      <c r="AA125" s="37"/>
      <c r="AB125" s="37"/>
    </row>
    <row r="126" spans="1:28" s="38" customFormat="1" ht="13.5" customHeight="1" thickBot="1" x14ac:dyDescent="0.25">
      <c r="A126" s="227" t="s">
        <v>261</v>
      </c>
      <c r="B126" s="1883">
        <f>H40</f>
        <v>0</v>
      </c>
      <c r="C126" s="1884"/>
      <c r="D126" s="1884"/>
      <c r="E126" s="1884"/>
      <c r="F126" s="1884"/>
      <c r="G126" s="1885"/>
      <c r="H126" s="1883" t="e">
        <f>'SF Illustration - 3 Plan'!F42</f>
        <v>#VALUE!</v>
      </c>
      <c r="I126" s="1884"/>
      <c r="J126" s="1884"/>
      <c r="K126" s="1884"/>
      <c r="L126" s="1884"/>
      <c r="M126" s="1885"/>
      <c r="N126" s="1883">
        <f>Underwriting!E125</f>
        <v>0</v>
      </c>
      <c r="O126" s="1885"/>
      <c r="P126" s="37"/>
      <c r="Q126" s="37"/>
      <c r="R126" s="37"/>
      <c r="S126" s="37"/>
      <c r="T126" s="37"/>
      <c r="U126" s="37"/>
      <c r="V126" s="37"/>
      <c r="W126" s="37"/>
      <c r="X126" s="37"/>
      <c r="Y126" s="37"/>
      <c r="Z126" s="37"/>
      <c r="AA126" s="37"/>
      <c r="AB126" s="37"/>
    </row>
    <row r="127" spans="1:28" s="38" customFormat="1" ht="13.5" customHeight="1" thickBot="1" x14ac:dyDescent="0.25">
      <c r="A127" s="416" t="s">
        <v>260</v>
      </c>
      <c r="B127" s="1886">
        <f>H41</f>
        <v>0</v>
      </c>
      <c r="C127" s="1887"/>
      <c r="D127" s="1887"/>
      <c r="E127" s="1887"/>
      <c r="F127" s="1887"/>
      <c r="G127" s="1888"/>
      <c r="H127" s="1886">
        <f>'SF Illustration - 3 Plan'!F51</f>
        <v>0</v>
      </c>
      <c r="I127" s="1887"/>
      <c r="J127" s="1887"/>
      <c r="K127" s="1887"/>
      <c r="L127" s="1887"/>
      <c r="M127" s="1888"/>
      <c r="N127" s="1886">
        <f>Underwriting!E135</f>
        <v>0</v>
      </c>
      <c r="O127" s="1888"/>
      <c r="P127" s="37"/>
      <c r="Q127" s="37"/>
      <c r="R127" s="37"/>
      <c r="S127" s="37"/>
      <c r="T127" s="37"/>
      <c r="U127" s="37"/>
      <c r="V127" s="37"/>
      <c r="W127" s="37"/>
      <c r="X127" s="37"/>
      <c r="Y127" s="37"/>
      <c r="Z127" s="37"/>
      <c r="AA127" s="37"/>
      <c r="AB127" s="37"/>
    </row>
    <row r="128" spans="1:28" ht="10.15" customHeight="1" x14ac:dyDescent="0.2">
      <c r="A128" s="1867"/>
      <c r="B128" s="1867"/>
      <c r="C128" s="1867"/>
      <c r="D128" s="1867"/>
      <c r="E128" s="1867"/>
      <c r="F128" s="1867"/>
      <c r="G128" s="1867"/>
      <c r="H128" s="37"/>
      <c r="I128" s="37"/>
    </row>
    <row r="129" spans="1:28" ht="10.15" customHeight="1" x14ac:dyDescent="0.2">
      <c r="A129" s="55"/>
      <c r="B129" s="55"/>
      <c r="C129" s="55"/>
      <c r="D129" s="55"/>
      <c r="E129" s="55"/>
      <c r="F129" s="55"/>
      <c r="G129" s="55"/>
      <c r="H129" s="55"/>
      <c r="I129" s="55"/>
    </row>
    <row r="130" spans="1:28" ht="19.5" x14ac:dyDescent="0.3">
      <c r="F130" s="114" t="s">
        <v>199</v>
      </c>
      <c r="G130" s="1973" t="str">
        <f>G87</f>
        <v>Required</v>
      </c>
      <c r="H130" s="1973"/>
      <c r="I130" s="1973"/>
      <c r="J130" s="1973"/>
      <c r="K130" s="1973"/>
      <c r="L130" s="1973"/>
      <c r="M130" s="1973"/>
      <c r="N130" s="894"/>
      <c r="O130" s="894"/>
    </row>
    <row r="131" spans="1:28" ht="15.75" x14ac:dyDescent="0.25">
      <c r="F131" s="67" t="s">
        <v>200</v>
      </c>
      <c r="G131" s="1639" t="str">
        <f>G88</f>
        <v>Required</v>
      </c>
      <c r="H131" s="1639"/>
      <c r="I131" s="1639"/>
      <c r="J131" s="1639"/>
      <c r="K131" s="1639"/>
      <c r="L131" s="1639"/>
      <c r="M131" s="1639"/>
      <c r="N131" s="683"/>
      <c r="O131" s="683"/>
    </row>
    <row r="132" spans="1:28" ht="15.75" x14ac:dyDescent="0.25">
      <c r="F132" s="67" t="s">
        <v>201</v>
      </c>
      <c r="G132" s="1974" t="str">
        <f>G89</f>
        <v>Required</v>
      </c>
      <c r="H132" s="1974"/>
      <c r="I132" s="1974"/>
      <c r="J132" s="1974"/>
      <c r="K132" s="1974"/>
      <c r="L132" s="1974"/>
      <c r="M132" s="1974"/>
      <c r="N132" s="895"/>
      <c r="O132" s="895"/>
    </row>
    <row r="133" spans="1:28" ht="12.75" customHeight="1" x14ac:dyDescent="0.2"/>
    <row r="134" spans="1:28" ht="18" customHeight="1" x14ac:dyDescent="0.25">
      <c r="A134" s="1975" t="s">
        <v>478</v>
      </c>
      <c r="B134" s="1975"/>
      <c r="C134" s="1975"/>
      <c r="D134" s="1975"/>
      <c r="E134" s="1975"/>
      <c r="F134" s="1975"/>
      <c r="G134" s="1975"/>
      <c r="H134" s="1975"/>
      <c r="I134" s="1975"/>
      <c r="J134" s="1975"/>
      <c r="K134" s="1975"/>
      <c r="L134" s="1975"/>
      <c r="M134" s="1975"/>
      <c r="N134" s="1975"/>
      <c r="O134" s="1975"/>
    </row>
    <row r="135" spans="1:28" ht="15.75" customHeight="1" x14ac:dyDescent="0.2"/>
    <row r="136" spans="1:28" s="2" customFormat="1" ht="13.5" thickBot="1" x14ac:dyDescent="0.25">
      <c r="B136" s="1976" t="str">
        <f>H7</f>
        <v>Renewal</v>
      </c>
      <c r="C136" s="1976"/>
      <c r="D136" s="1976"/>
      <c r="E136" s="1976"/>
      <c r="F136" s="1976"/>
      <c r="G136" s="1976"/>
      <c r="H136" s="1976" t="s">
        <v>351</v>
      </c>
      <c r="I136" s="1976"/>
      <c r="J136" s="1976"/>
      <c r="K136" s="1976"/>
      <c r="L136" s="1976"/>
      <c r="M136" s="1976"/>
      <c r="N136" s="1976" t="s">
        <v>351</v>
      </c>
      <c r="O136" s="1976"/>
      <c r="P136" s="422"/>
      <c r="Q136" s="422"/>
      <c r="R136" s="422"/>
      <c r="S136" s="422"/>
      <c r="T136" s="422"/>
      <c r="U136" s="422"/>
      <c r="V136" s="422"/>
      <c r="W136" s="422"/>
      <c r="X136" s="422"/>
      <c r="Y136" s="422"/>
      <c r="Z136" s="422"/>
      <c r="AA136" s="422"/>
      <c r="AB136" s="422"/>
    </row>
    <row r="137" spans="1:28" s="38" customFormat="1" ht="21.75" customHeight="1" thickBot="1" x14ac:dyDescent="0.25">
      <c r="A137" s="87" t="s">
        <v>332</v>
      </c>
      <c r="B137" s="1959" t="str">
        <f>B94</f>
        <v>Required</v>
      </c>
      <c r="C137" s="1960"/>
      <c r="D137" s="1960"/>
      <c r="E137" s="1960"/>
      <c r="F137" s="1960"/>
      <c r="G137" s="1960"/>
      <c r="H137" s="1970" t="s">
        <v>47</v>
      </c>
      <c r="I137" s="1971"/>
      <c r="J137" s="1971"/>
      <c r="K137" s="1971"/>
      <c r="L137" s="1971"/>
      <c r="M137" s="1972"/>
      <c r="N137" s="1961" t="s">
        <v>47</v>
      </c>
      <c r="O137" s="1962"/>
      <c r="P137" s="37"/>
      <c r="Q137" s="37"/>
      <c r="R137" s="37"/>
      <c r="S137" s="37"/>
      <c r="T137" s="37"/>
      <c r="U137" s="37"/>
      <c r="V137" s="37"/>
      <c r="W137" s="37"/>
      <c r="X137" s="37"/>
      <c r="Y137" s="37"/>
      <c r="Z137" s="37"/>
      <c r="AA137" s="37"/>
      <c r="AB137" s="37"/>
    </row>
    <row r="138" spans="1:28" ht="12.75" customHeight="1" x14ac:dyDescent="0.2">
      <c r="A138" s="41"/>
      <c r="B138" s="1963">
        <f>B95</f>
        <v>0</v>
      </c>
      <c r="C138" s="1964"/>
      <c r="D138" s="1965">
        <f>D95</f>
        <v>0</v>
      </c>
      <c r="E138" s="1964"/>
      <c r="F138" s="1965">
        <f>F95</f>
        <v>0</v>
      </c>
      <c r="G138" s="1966"/>
      <c r="H138" s="1963">
        <f>H95</f>
        <v>0</v>
      </c>
      <c r="I138" s="1964"/>
      <c r="J138" s="1967">
        <f>J95</f>
        <v>0</v>
      </c>
      <c r="K138" s="1964"/>
      <c r="L138" s="1965">
        <f>L95</f>
        <v>0</v>
      </c>
      <c r="M138" s="1966"/>
      <c r="N138" s="1968">
        <f>Underwriting!E131</f>
        <v>0</v>
      </c>
      <c r="O138" s="1969"/>
    </row>
    <row r="139" spans="1:28" s="43" customFormat="1" ht="12.75" customHeight="1" x14ac:dyDescent="0.2">
      <c r="A139" s="42" t="s">
        <v>48</v>
      </c>
      <c r="B139" s="1924"/>
      <c r="C139" s="1926"/>
      <c r="D139" s="1928"/>
      <c r="E139" s="1926"/>
      <c r="F139" s="1928"/>
      <c r="G139" s="1925"/>
      <c r="H139" s="1924"/>
      <c r="I139" s="1926"/>
      <c r="J139" s="1927"/>
      <c r="K139" s="1926"/>
      <c r="L139" s="1928"/>
      <c r="M139" s="1925"/>
      <c r="N139" s="1924">
        <f>Underwriting!B192</f>
        <v>0</v>
      </c>
      <c r="O139" s="1925"/>
      <c r="P139" s="37"/>
      <c r="Q139" s="37"/>
      <c r="R139" s="37"/>
      <c r="S139" s="37"/>
      <c r="T139" s="37"/>
      <c r="U139" s="37"/>
      <c r="V139" s="37"/>
      <c r="W139" s="37"/>
      <c r="X139" s="37"/>
      <c r="Y139" s="37"/>
      <c r="Z139" s="37"/>
      <c r="AA139" s="37"/>
      <c r="AB139" s="37"/>
    </row>
    <row r="140" spans="1:28" ht="11.25" customHeight="1" x14ac:dyDescent="0.2">
      <c r="A140" s="44" t="s">
        <v>49</v>
      </c>
      <c r="B140" s="1904">
        <f>B97</f>
        <v>0</v>
      </c>
      <c r="C140" s="1905"/>
      <c r="D140" s="1906">
        <f>D97</f>
        <v>0</v>
      </c>
      <c r="E140" s="1905"/>
      <c r="F140" s="1906">
        <f>F97</f>
        <v>0</v>
      </c>
      <c r="G140" s="1907"/>
      <c r="H140" s="1904">
        <f>B140</f>
        <v>0</v>
      </c>
      <c r="I140" s="1905"/>
      <c r="J140" s="1929">
        <f>D140</f>
        <v>0</v>
      </c>
      <c r="K140" s="1905"/>
      <c r="L140" s="1906">
        <f>F140</f>
        <v>0</v>
      </c>
      <c r="M140" s="1907"/>
      <c r="N140" s="1943">
        <f>Underwriting!B193</f>
        <v>0</v>
      </c>
      <c r="O140" s="1944"/>
    </row>
    <row r="141" spans="1:28" ht="11.25" customHeight="1" thickBot="1" x14ac:dyDescent="0.25">
      <c r="A141" s="45" t="s">
        <v>50</v>
      </c>
      <c r="B141" s="1945">
        <f t="shared" ref="B141:B156" si="10">B98</f>
        <v>0</v>
      </c>
      <c r="C141" s="1946"/>
      <c r="D141" s="1947">
        <f t="shared" ref="D141:D156" si="11">D98</f>
        <v>0</v>
      </c>
      <c r="E141" s="1946"/>
      <c r="F141" s="1947">
        <f t="shared" ref="F141:F156" si="12">F98</f>
        <v>0</v>
      </c>
      <c r="G141" s="1948"/>
      <c r="H141" s="1945">
        <f>B141</f>
        <v>0</v>
      </c>
      <c r="I141" s="1946"/>
      <c r="J141" s="1949">
        <f>D141</f>
        <v>0</v>
      </c>
      <c r="K141" s="1946"/>
      <c r="L141" s="1947">
        <f>F141</f>
        <v>0</v>
      </c>
      <c r="M141" s="1948"/>
      <c r="N141" s="1950">
        <f>Underwriting!B194</f>
        <v>0</v>
      </c>
      <c r="O141" s="1951"/>
    </row>
    <row r="142" spans="1:28" s="43" customFormat="1" x14ac:dyDescent="0.2">
      <c r="A142" s="42" t="s">
        <v>51</v>
      </c>
      <c r="B142" s="1915"/>
      <c r="C142" s="1916"/>
      <c r="D142" s="1917"/>
      <c r="E142" s="1916"/>
      <c r="F142" s="1917"/>
      <c r="G142" s="1918"/>
      <c r="H142" s="1952"/>
      <c r="I142" s="1953"/>
      <c r="J142" s="1954"/>
      <c r="K142" s="1953"/>
      <c r="L142" s="1955"/>
      <c r="M142" s="1956"/>
      <c r="N142" s="1957"/>
      <c r="O142" s="1958"/>
      <c r="P142" s="37"/>
      <c r="Q142" s="37"/>
      <c r="R142" s="37"/>
      <c r="S142" s="37"/>
      <c r="T142" s="37"/>
      <c r="U142" s="37"/>
      <c r="V142" s="37"/>
      <c r="W142" s="37"/>
      <c r="X142" s="37"/>
      <c r="Y142" s="37"/>
      <c r="Z142" s="37"/>
      <c r="AA142" s="37"/>
      <c r="AB142" s="37"/>
    </row>
    <row r="143" spans="1:28" x14ac:dyDescent="0.2">
      <c r="A143" s="44" t="s">
        <v>52</v>
      </c>
      <c r="B143" s="1904">
        <f t="shared" si="10"/>
        <v>0</v>
      </c>
      <c r="C143" s="1905"/>
      <c r="D143" s="1906">
        <f t="shared" si="11"/>
        <v>0</v>
      </c>
      <c r="E143" s="1905"/>
      <c r="F143" s="1906">
        <f t="shared" si="12"/>
        <v>0</v>
      </c>
      <c r="G143" s="1907"/>
      <c r="H143" s="1904">
        <f>B143</f>
        <v>0</v>
      </c>
      <c r="I143" s="1905"/>
      <c r="J143" s="1929">
        <f>D143</f>
        <v>0</v>
      </c>
      <c r="K143" s="1905"/>
      <c r="L143" s="1906">
        <f>F143</f>
        <v>0</v>
      </c>
      <c r="M143" s="1907"/>
      <c r="N143" s="1943">
        <f>Underwriting!B199</f>
        <v>0</v>
      </c>
      <c r="O143" s="1944"/>
    </row>
    <row r="144" spans="1:28" x14ac:dyDescent="0.2">
      <c r="A144" s="44" t="s">
        <v>53</v>
      </c>
      <c r="B144" s="1904">
        <f t="shared" si="10"/>
        <v>0</v>
      </c>
      <c r="C144" s="1905"/>
      <c r="D144" s="1906">
        <f t="shared" si="11"/>
        <v>0</v>
      </c>
      <c r="E144" s="1905"/>
      <c r="F144" s="1906">
        <f t="shared" si="12"/>
        <v>0</v>
      </c>
      <c r="G144" s="1907"/>
      <c r="H144" s="1904">
        <f>B144</f>
        <v>0</v>
      </c>
      <c r="I144" s="1905"/>
      <c r="J144" s="1929">
        <f>D144</f>
        <v>0</v>
      </c>
      <c r="K144" s="1905"/>
      <c r="L144" s="1906">
        <f>F144</f>
        <v>0</v>
      </c>
      <c r="M144" s="1907"/>
      <c r="N144" s="1943">
        <f>Underwriting!B200</f>
        <v>0</v>
      </c>
      <c r="O144" s="1944"/>
    </row>
    <row r="145" spans="1:28" x14ac:dyDescent="0.2">
      <c r="A145" s="44" t="s">
        <v>54</v>
      </c>
      <c r="B145" s="1904">
        <f t="shared" si="10"/>
        <v>0</v>
      </c>
      <c r="C145" s="1905"/>
      <c r="D145" s="1906">
        <f t="shared" si="11"/>
        <v>0</v>
      </c>
      <c r="E145" s="1905"/>
      <c r="F145" s="1906">
        <f t="shared" si="12"/>
        <v>0</v>
      </c>
      <c r="G145" s="1907"/>
      <c r="H145" s="1904">
        <f>B145</f>
        <v>0</v>
      </c>
      <c r="I145" s="1905"/>
      <c r="J145" s="1929">
        <f>D145</f>
        <v>0</v>
      </c>
      <c r="K145" s="1905"/>
      <c r="L145" s="1906">
        <f>F145</f>
        <v>0</v>
      </c>
      <c r="M145" s="1907"/>
      <c r="N145" s="1943">
        <f>Underwriting!B201</f>
        <v>0</v>
      </c>
      <c r="O145" s="1944"/>
    </row>
    <row r="146" spans="1:28" ht="11.25" customHeight="1" x14ac:dyDescent="0.2">
      <c r="A146" s="44" t="s">
        <v>55</v>
      </c>
      <c r="B146" s="1904">
        <f t="shared" si="10"/>
        <v>0</v>
      </c>
      <c r="C146" s="1905"/>
      <c r="D146" s="1906">
        <f t="shared" si="11"/>
        <v>0</v>
      </c>
      <c r="E146" s="1905"/>
      <c r="F146" s="1906">
        <f t="shared" si="12"/>
        <v>0</v>
      </c>
      <c r="G146" s="1907"/>
      <c r="H146" s="1904">
        <f>B146</f>
        <v>0</v>
      </c>
      <c r="I146" s="1905"/>
      <c r="J146" s="1929">
        <f>D146</f>
        <v>0</v>
      </c>
      <c r="K146" s="1905"/>
      <c r="L146" s="1906">
        <f>F146</f>
        <v>0</v>
      </c>
      <c r="M146" s="1907"/>
      <c r="N146" s="1943">
        <f>Underwriting!B203</f>
        <v>0</v>
      </c>
      <c r="O146" s="1944"/>
    </row>
    <row r="147" spans="1:28" x14ac:dyDescent="0.2">
      <c r="A147" s="44" t="s">
        <v>56</v>
      </c>
      <c r="B147" s="1897">
        <f t="shared" si="10"/>
        <v>0</v>
      </c>
      <c r="C147" s="1898"/>
      <c r="D147" s="1899">
        <f t="shared" si="11"/>
        <v>0</v>
      </c>
      <c r="E147" s="1898"/>
      <c r="F147" s="1899">
        <f t="shared" si="12"/>
        <v>0</v>
      </c>
      <c r="G147" s="1900"/>
      <c r="H147" s="1897">
        <f>B147</f>
        <v>0</v>
      </c>
      <c r="I147" s="1898"/>
      <c r="J147" s="1901">
        <f>D147</f>
        <v>0</v>
      </c>
      <c r="K147" s="1898"/>
      <c r="L147" s="1899">
        <f>F147</f>
        <v>0</v>
      </c>
      <c r="M147" s="1900"/>
      <c r="N147" s="1902">
        <f>Underwriting!B202</f>
        <v>0</v>
      </c>
      <c r="O147" s="1903"/>
    </row>
    <row r="148" spans="1:28" s="43" customFormat="1" x14ac:dyDescent="0.2">
      <c r="A148" s="46" t="s">
        <v>57</v>
      </c>
      <c r="B148" s="1915"/>
      <c r="C148" s="1916"/>
      <c r="D148" s="1917"/>
      <c r="E148" s="1916"/>
      <c r="F148" s="1917"/>
      <c r="G148" s="1918"/>
      <c r="H148" s="1924"/>
      <c r="I148" s="1926"/>
      <c r="J148" s="1927"/>
      <c r="K148" s="1926"/>
      <c r="L148" s="1928"/>
      <c r="M148" s="1925"/>
      <c r="N148" s="1924"/>
      <c r="O148" s="1925"/>
      <c r="P148" s="37"/>
      <c r="Q148" s="37"/>
      <c r="R148" s="37"/>
      <c r="S148" s="37"/>
      <c r="T148" s="37"/>
      <c r="U148" s="37"/>
      <c r="V148" s="37"/>
      <c r="W148" s="37"/>
      <c r="X148" s="37"/>
      <c r="Y148" s="37"/>
      <c r="Z148" s="37"/>
      <c r="AA148" s="37"/>
      <c r="AB148" s="37"/>
    </row>
    <row r="149" spans="1:28" x14ac:dyDescent="0.2">
      <c r="A149" s="44" t="s">
        <v>49</v>
      </c>
      <c r="B149" s="1932">
        <f t="shared" si="10"/>
        <v>0</v>
      </c>
      <c r="C149" s="1933"/>
      <c r="D149" s="1934">
        <f t="shared" si="11"/>
        <v>0</v>
      </c>
      <c r="E149" s="1933"/>
      <c r="F149" s="1934">
        <f t="shared" si="12"/>
        <v>0</v>
      </c>
      <c r="G149" s="1935"/>
      <c r="H149" s="1932">
        <f>B149</f>
        <v>0</v>
      </c>
      <c r="I149" s="1933"/>
      <c r="J149" s="1936">
        <f>D149</f>
        <v>0</v>
      </c>
      <c r="K149" s="1933"/>
      <c r="L149" s="1934">
        <f>F149</f>
        <v>0</v>
      </c>
      <c r="M149" s="1935"/>
      <c r="N149" s="1932">
        <f>Underwriting!B195</f>
        <v>0</v>
      </c>
      <c r="O149" s="1935"/>
    </row>
    <row r="150" spans="1:28" x14ac:dyDescent="0.2">
      <c r="A150" s="47" t="s">
        <v>50</v>
      </c>
      <c r="B150" s="1937">
        <f t="shared" si="10"/>
        <v>0</v>
      </c>
      <c r="C150" s="1938"/>
      <c r="D150" s="1939">
        <f t="shared" si="11"/>
        <v>0</v>
      </c>
      <c r="E150" s="1938"/>
      <c r="F150" s="1939">
        <f t="shared" si="12"/>
        <v>0</v>
      </c>
      <c r="G150" s="1940"/>
      <c r="H150" s="1937">
        <f>B150</f>
        <v>0</v>
      </c>
      <c r="I150" s="1941"/>
      <c r="J150" s="1942">
        <f>D150</f>
        <v>0</v>
      </c>
      <c r="K150" s="1941"/>
      <c r="L150" s="1939">
        <f>F150</f>
        <v>0</v>
      </c>
      <c r="M150" s="1903"/>
      <c r="N150" s="1937">
        <f>Underwriting!B196</f>
        <v>0</v>
      </c>
      <c r="O150" s="1940"/>
    </row>
    <row r="151" spans="1:28" s="43" customFormat="1" x14ac:dyDescent="0.2">
      <c r="A151" s="46" t="s">
        <v>58</v>
      </c>
      <c r="B151" s="1915"/>
      <c r="C151" s="1916"/>
      <c r="D151" s="1917"/>
      <c r="E151" s="1916"/>
      <c r="F151" s="1917"/>
      <c r="G151" s="1918"/>
      <c r="H151" s="1924"/>
      <c r="I151" s="1926"/>
      <c r="J151" s="1927"/>
      <c r="K151" s="1926"/>
      <c r="L151" s="1928"/>
      <c r="M151" s="1925"/>
      <c r="N151" s="1924"/>
      <c r="O151" s="1925"/>
      <c r="P151" s="37"/>
      <c r="Q151" s="37"/>
      <c r="R151" s="37"/>
      <c r="S151" s="37"/>
      <c r="T151" s="37"/>
      <c r="U151" s="37"/>
      <c r="V151" s="37"/>
      <c r="W151" s="37"/>
      <c r="X151" s="37"/>
      <c r="Y151" s="37"/>
      <c r="Z151" s="37"/>
      <c r="AA151" s="37"/>
      <c r="AB151" s="37"/>
    </row>
    <row r="152" spans="1:28" x14ac:dyDescent="0.2">
      <c r="A152" s="44" t="s">
        <v>49</v>
      </c>
      <c r="B152" s="1904">
        <f t="shared" si="10"/>
        <v>0</v>
      </c>
      <c r="C152" s="1905"/>
      <c r="D152" s="1906">
        <f t="shared" si="11"/>
        <v>0</v>
      </c>
      <c r="E152" s="1905"/>
      <c r="F152" s="1906">
        <f t="shared" si="12"/>
        <v>0</v>
      </c>
      <c r="G152" s="1907"/>
      <c r="H152" s="1904">
        <f>B152</f>
        <v>0</v>
      </c>
      <c r="I152" s="1905"/>
      <c r="J152" s="1929">
        <f>D152</f>
        <v>0</v>
      </c>
      <c r="K152" s="1905"/>
      <c r="L152" s="1906">
        <f>F152</f>
        <v>0</v>
      </c>
      <c r="M152" s="1907"/>
      <c r="N152" s="1930">
        <f>Underwriting!B197</f>
        <v>0</v>
      </c>
      <c r="O152" s="1931"/>
    </row>
    <row r="153" spans="1:28" x14ac:dyDescent="0.2">
      <c r="A153" s="47" t="s">
        <v>50</v>
      </c>
      <c r="B153" s="1897">
        <f t="shared" si="10"/>
        <v>0</v>
      </c>
      <c r="C153" s="1898"/>
      <c r="D153" s="1899">
        <f t="shared" si="11"/>
        <v>0</v>
      </c>
      <c r="E153" s="1898"/>
      <c r="F153" s="1899">
        <f t="shared" si="12"/>
        <v>0</v>
      </c>
      <c r="G153" s="1900"/>
      <c r="H153" s="1897">
        <f>B153</f>
        <v>0</v>
      </c>
      <c r="I153" s="1898"/>
      <c r="J153" s="1901">
        <f>D153</f>
        <v>0</v>
      </c>
      <c r="K153" s="1898"/>
      <c r="L153" s="1899">
        <f>F153</f>
        <v>0</v>
      </c>
      <c r="M153" s="1900"/>
      <c r="N153" s="1902">
        <f>Underwriting!B198</f>
        <v>0</v>
      </c>
      <c r="O153" s="1903"/>
    </row>
    <row r="154" spans="1:28" s="43" customFormat="1" x14ac:dyDescent="0.2">
      <c r="A154" s="42" t="s">
        <v>59</v>
      </c>
      <c r="B154" s="1915"/>
      <c r="C154" s="1916"/>
      <c r="D154" s="1917"/>
      <c r="E154" s="1916"/>
      <c r="F154" s="1917"/>
      <c r="G154" s="1918"/>
      <c r="H154" s="1919"/>
      <c r="I154" s="1920"/>
      <c r="J154" s="1921"/>
      <c r="K154" s="1920"/>
      <c r="L154" s="1922"/>
      <c r="M154" s="1923"/>
      <c r="N154" s="1924"/>
      <c r="O154" s="1925"/>
      <c r="P154" s="37"/>
      <c r="Q154" s="37"/>
      <c r="R154" s="37"/>
      <c r="S154" s="37"/>
      <c r="T154" s="37"/>
      <c r="U154" s="37"/>
      <c r="V154" s="37"/>
      <c r="W154" s="37"/>
      <c r="X154" s="37"/>
      <c r="Y154" s="37"/>
      <c r="Z154" s="37"/>
      <c r="AA154" s="37"/>
      <c r="AB154" s="37"/>
    </row>
    <row r="155" spans="1:28" s="49" customFormat="1" x14ac:dyDescent="0.2">
      <c r="A155" s="47" t="s">
        <v>60</v>
      </c>
      <c r="B155" s="1897">
        <f t="shared" si="10"/>
        <v>0</v>
      </c>
      <c r="C155" s="1898"/>
      <c r="D155" s="1899">
        <f t="shared" si="11"/>
        <v>0</v>
      </c>
      <c r="E155" s="1898"/>
      <c r="F155" s="1899">
        <f t="shared" si="12"/>
        <v>0</v>
      </c>
      <c r="G155" s="1900"/>
      <c r="H155" s="1897">
        <f>B155</f>
        <v>0</v>
      </c>
      <c r="I155" s="1898"/>
      <c r="J155" s="1901">
        <f>D155</f>
        <v>0</v>
      </c>
      <c r="K155" s="1898"/>
      <c r="L155" s="1899">
        <f>F155</f>
        <v>0</v>
      </c>
      <c r="M155" s="1900"/>
      <c r="N155" s="1902">
        <f>Underwriting!B205</f>
        <v>0</v>
      </c>
      <c r="O155" s="1903"/>
      <c r="P155" s="48"/>
      <c r="Q155" s="48"/>
      <c r="R155" s="48"/>
      <c r="S155" s="48"/>
      <c r="T155" s="48"/>
      <c r="U155" s="48"/>
      <c r="V155" s="48"/>
      <c r="W155" s="48"/>
      <c r="X155" s="48"/>
      <c r="Y155" s="48"/>
      <c r="Z155" s="48"/>
      <c r="AA155" s="48"/>
      <c r="AB155" s="48"/>
    </row>
    <row r="156" spans="1:28" s="50" customFormat="1" ht="12" thickBot="1" x14ac:dyDescent="0.25">
      <c r="A156" s="77" t="s">
        <v>144</v>
      </c>
      <c r="B156" s="1904">
        <f t="shared" si="10"/>
        <v>0</v>
      </c>
      <c r="C156" s="1905"/>
      <c r="D156" s="1906">
        <f t="shared" si="11"/>
        <v>0</v>
      </c>
      <c r="E156" s="1905"/>
      <c r="F156" s="1906">
        <f t="shared" si="12"/>
        <v>0</v>
      </c>
      <c r="G156" s="1907"/>
      <c r="H156" s="1908">
        <f>B156</f>
        <v>0</v>
      </c>
      <c r="I156" s="1909"/>
      <c r="J156" s="1910">
        <f>D156</f>
        <v>0</v>
      </c>
      <c r="K156" s="1909"/>
      <c r="L156" s="1911">
        <f>F156</f>
        <v>0</v>
      </c>
      <c r="M156" s="1912"/>
      <c r="N156" s="1913">
        <f>Underwriting!B204</f>
        <v>0</v>
      </c>
      <c r="O156" s="1914"/>
      <c r="P156" s="48"/>
      <c r="Q156" s="48"/>
      <c r="R156" s="48"/>
      <c r="S156" s="48"/>
      <c r="T156" s="48"/>
      <c r="U156" s="48"/>
      <c r="V156" s="48"/>
      <c r="W156" s="48"/>
      <c r="X156" s="48"/>
      <c r="Y156" s="48"/>
      <c r="Z156" s="48"/>
      <c r="AA156" s="48"/>
      <c r="AB156" s="48"/>
    </row>
    <row r="157" spans="1:28" s="40" customFormat="1" ht="13.5" customHeight="1" thickBot="1" x14ac:dyDescent="0.25">
      <c r="A157" s="212"/>
      <c r="B157" s="1868" t="s">
        <v>259</v>
      </c>
      <c r="C157" s="1869"/>
      <c r="D157" s="1869"/>
      <c r="E157" s="1869"/>
      <c r="F157" s="1869"/>
      <c r="G157" s="1869"/>
      <c r="H157" s="1870" t="s">
        <v>539</v>
      </c>
      <c r="I157" s="1870"/>
      <c r="J157" s="1870"/>
      <c r="K157" s="1870"/>
      <c r="L157" s="1870"/>
      <c r="M157" s="1871"/>
      <c r="N157" s="892"/>
      <c r="O157" s="893"/>
      <c r="P157" s="39"/>
      <c r="Q157" s="39"/>
      <c r="R157" s="39"/>
      <c r="S157" s="39"/>
      <c r="T157" s="39"/>
      <c r="U157" s="39"/>
      <c r="V157" s="39"/>
      <c r="W157" s="39"/>
      <c r="X157" s="39"/>
      <c r="Y157" s="39"/>
      <c r="Z157" s="39"/>
      <c r="AA157" s="39"/>
      <c r="AB157" s="39"/>
    </row>
    <row r="158" spans="1:28" x14ac:dyDescent="0.2">
      <c r="A158" s="47" t="s">
        <v>61</v>
      </c>
      <c r="B158" s="52">
        <f t="shared" ref="B158:G158" si="13">B115</f>
        <v>0</v>
      </c>
      <c r="C158" s="197">
        <f t="shared" si="13"/>
        <v>0</v>
      </c>
      <c r="D158" s="195">
        <f t="shared" si="13"/>
        <v>0</v>
      </c>
      <c r="E158" s="201">
        <f t="shared" si="13"/>
        <v>0</v>
      </c>
      <c r="F158" s="195">
        <f t="shared" si="13"/>
        <v>0</v>
      </c>
      <c r="G158" s="88">
        <f t="shared" si="13"/>
        <v>0</v>
      </c>
      <c r="H158" s="52">
        <f>B158</f>
        <v>0</v>
      </c>
      <c r="I158" s="605" t="e">
        <f>PremEquivwksht!V41</f>
        <v>#VALUE!</v>
      </c>
      <c r="J158" s="200">
        <f>D158</f>
        <v>0</v>
      </c>
      <c r="K158" s="605" t="e">
        <f>PremEquivwksht!X41</f>
        <v>#VALUE!</v>
      </c>
      <c r="L158" s="195">
        <f>F158</f>
        <v>0</v>
      </c>
      <c r="M158" s="610" t="e">
        <f>PremEquivwksht!Z41</f>
        <v>#VALUE!</v>
      </c>
      <c r="N158" s="203">
        <f>Underwriting!F117</f>
        <v>0</v>
      </c>
      <c r="O158" s="612">
        <f>'Premium Equiv. - 3 Plans'!E116</f>
        <v>0</v>
      </c>
    </row>
    <row r="159" spans="1:28" x14ac:dyDescent="0.2">
      <c r="A159" s="53" t="s">
        <v>42</v>
      </c>
      <c r="B159" s="206">
        <f t="shared" ref="B159:B161" si="14">B116</f>
        <v>0</v>
      </c>
      <c r="C159" s="207">
        <f t="shared" ref="C159:G161" si="15">C116</f>
        <v>0</v>
      </c>
      <c r="D159" s="203">
        <f t="shared" si="15"/>
        <v>0</v>
      </c>
      <c r="E159" s="208">
        <f t="shared" si="15"/>
        <v>0</v>
      </c>
      <c r="F159" s="203">
        <f t="shared" si="15"/>
        <v>0</v>
      </c>
      <c r="G159" s="209">
        <f t="shared" si="15"/>
        <v>0</v>
      </c>
      <c r="H159" s="54">
        <f>B159</f>
        <v>0</v>
      </c>
      <c r="I159" s="606" t="e">
        <f>PremEquivwksht!V42</f>
        <v>#VALUE!</v>
      </c>
      <c r="J159" s="202">
        <f>D159</f>
        <v>0</v>
      </c>
      <c r="K159" s="606" t="e">
        <f>PremEquivwksht!X42</f>
        <v>#VALUE!</v>
      </c>
      <c r="L159" s="196">
        <f>F159</f>
        <v>0</v>
      </c>
      <c r="M159" s="611" t="e">
        <f>PremEquivwksht!Z42</f>
        <v>#VALUE!</v>
      </c>
      <c r="N159" s="196">
        <f>Underwriting!F118</f>
        <v>0</v>
      </c>
      <c r="O159" s="613">
        <f>'Premium Equiv. - 3 Plans'!E117</f>
        <v>0</v>
      </c>
    </row>
    <row r="160" spans="1:28" x14ac:dyDescent="0.2">
      <c r="A160" s="53" t="s">
        <v>43</v>
      </c>
      <c r="B160" s="206">
        <f t="shared" si="14"/>
        <v>0</v>
      </c>
      <c r="C160" s="207">
        <f t="shared" si="15"/>
        <v>0</v>
      </c>
      <c r="D160" s="203">
        <f t="shared" si="15"/>
        <v>0</v>
      </c>
      <c r="E160" s="208">
        <f t="shared" si="15"/>
        <v>0</v>
      </c>
      <c r="F160" s="203">
        <f t="shared" si="15"/>
        <v>0</v>
      </c>
      <c r="G160" s="209">
        <f t="shared" si="15"/>
        <v>0</v>
      </c>
      <c r="H160" s="54">
        <f>B160</f>
        <v>0</v>
      </c>
      <c r="I160" s="606" t="e">
        <f>PremEquivwksht!V43</f>
        <v>#VALUE!</v>
      </c>
      <c r="J160" s="202">
        <f>D160</f>
        <v>0</v>
      </c>
      <c r="K160" s="606" t="e">
        <f>PremEquivwksht!X43</f>
        <v>#VALUE!</v>
      </c>
      <c r="L160" s="196">
        <f>F160</f>
        <v>0</v>
      </c>
      <c r="M160" s="611" t="e">
        <f>PremEquivwksht!Z43</f>
        <v>#VALUE!</v>
      </c>
      <c r="N160" s="196">
        <f>Underwriting!F119</f>
        <v>0</v>
      </c>
      <c r="O160" s="613">
        <f>'Premium Equiv. - 3 Plans'!E118</f>
        <v>0</v>
      </c>
    </row>
    <row r="161" spans="1:28" x14ac:dyDescent="0.2">
      <c r="A161" s="53" t="s">
        <v>44</v>
      </c>
      <c r="B161" s="54">
        <f t="shared" si="14"/>
        <v>0</v>
      </c>
      <c r="C161" s="198">
        <f t="shared" si="15"/>
        <v>0</v>
      </c>
      <c r="D161" s="196">
        <f t="shared" si="15"/>
        <v>0</v>
      </c>
      <c r="E161" s="199">
        <f t="shared" si="15"/>
        <v>0</v>
      </c>
      <c r="F161" s="196">
        <f t="shared" si="15"/>
        <v>0</v>
      </c>
      <c r="G161" s="89">
        <f t="shared" si="15"/>
        <v>0</v>
      </c>
      <c r="H161" s="54">
        <f>B161</f>
        <v>0</v>
      </c>
      <c r="I161" s="606" t="e">
        <f>PremEquivwksht!V44</f>
        <v>#VALUE!</v>
      </c>
      <c r="J161" s="202">
        <f>D161</f>
        <v>0</v>
      </c>
      <c r="K161" s="606" t="e">
        <f>PremEquivwksht!X44</f>
        <v>#VALUE!</v>
      </c>
      <c r="L161" s="196">
        <f>F161</f>
        <v>0</v>
      </c>
      <c r="M161" s="611" t="e">
        <f>PremEquivwksht!Z44</f>
        <v>#VALUE!</v>
      </c>
      <c r="N161" s="196">
        <f>Underwriting!F120</f>
        <v>0</v>
      </c>
      <c r="O161" s="614">
        <f>'Premium Equiv. - 3 Plans'!E119</f>
        <v>0</v>
      </c>
    </row>
    <row r="162" spans="1:28" s="38" customFormat="1" x14ac:dyDescent="0.2">
      <c r="A162" s="82" t="s">
        <v>62</v>
      </c>
      <c r="B162" s="1222"/>
      <c r="C162" s="1217">
        <f>C119</f>
        <v>0</v>
      </c>
      <c r="D162" s="1219"/>
      <c r="E162" s="1217">
        <f>E119</f>
        <v>0</v>
      </c>
      <c r="F162" s="1219"/>
      <c r="G162" s="921">
        <f>G119</f>
        <v>0</v>
      </c>
      <c r="H162" s="1216"/>
      <c r="I162" s="1217" t="e">
        <f>H158*I158+H159*I159+H160*I160+H161*I161</f>
        <v>#VALUE!</v>
      </c>
      <c r="J162" s="1219"/>
      <c r="K162" s="1217" t="e">
        <f>J158*K158+J159*K159+J160*K160+J161*K161</f>
        <v>#VALUE!</v>
      </c>
      <c r="L162" s="1219"/>
      <c r="M162" s="921" t="e">
        <f>L158*M158+L159*M159+L160*M160+L161*M161</f>
        <v>#VALUE!</v>
      </c>
      <c r="N162" s="1805">
        <f>N158*O158+N159*O159+N160*O160+N161*O161</f>
        <v>0</v>
      </c>
      <c r="O162" s="1689"/>
      <c r="P162" s="37"/>
      <c r="Q162" s="37"/>
      <c r="R162" s="37"/>
      <c r="S162" s="37"/>
      <c r="T162" s="37"/>
      <c r="U162" s="37"/>
      <c r="V162" s="37"/>
      <c r="W162" s="37"/>
      <c r="X162" s="37"/>
      <c r="Y162" s="37"/>
      <c r="Z162" s="37"/>
      <c r="AA162" s="37"/>
      <c r="AB162" s="37"/>
    </row>
    <row r="163" spans="1:28" s="38" customFormat="1" ht="12" thickBot="1" x14ac:dyDescent="0.25">
      <c r="A163" s="83" t="s">
        <v>63</v>
      </c>
      <c r="B163" s="1231"/>
      <c r="C163" s="1225">
        <f>C120</f>
        <v>0</v>
      </c>
      <c r="D163" s="1218"/>
      <c r="E163" s="1225">
        <f>E120</f>
        <v>0</v>
      </c>
      <c r="F163" s="1218"/>
      <c r="G163" s="1232">
        <f>G120</f>
        <v>0</v>
      </c>
      <c r="H163" s="1233"/>
      <c r="I163" s="1225" t="e">
        <f>I162*12</f>
        <v>#VALUE!</v>
      </c>
      <c r="J163" s="1218"/>
      <c r="K163" s="1225" t="e">
        <f>K162*12</f>
        <v>#VALUE!</v>
      </c>
      <c r="L163" s="1218"/>
      <c r="M163" s="1232" t="e">
        <f>M162*12</f>
        <v>#VALUE!</v>
      </c>
      <c r="N163" s="1895">
        <f>N162*12</f>
        <v>0</v>
      </c>
      <c r="O163" s="1896"/>
      <c r="P163" s="37"/>
      <c r="Q163" s="37"/>
      <c r="R163" s="37"/>
      <c r="S163" s="37"/>
      <c r="T163" s="37"/>
      <c r="U163" s="37"/>
      <c r="V163" s="37"/>
      <c r="W163" s="37"/>
      <c r="X163" s="37"/>
      <c r="Y163" s="37"/>
      <c r="Z163" s="37"/>
      <c r="AA163" s="37"/>
      <c r="AB163" s="37"/>
    </row>
    <row r="164" spans="1:28" s="38" customFormat="1" ht="13.5" customHeight="1" thickBot="1" x14ac:dyDescent="0.25">
      <c r="A164" s="698" t="s">
        <v>427</v>
      </c>
      <c r="B164" s="1889">
        <f>C163+E163+G163</f>
        <v>0</v>
      </c>
      <c r="C164" s="1890"/>
      <c r="D164" s="1890"/>
      <c r="E164" s="1890"/>
      <c r="F164" s="1890"/>
      <c r="G164" s="1891"/>
      <c r="H164" s="1889" t="e">
        <f>I163+K163+M163</f>
        <v>#VALUE!</v>
      </c>
      <c r="I164" s="1890"/>
      <c r="J164" s="1890"/>
      <c r="K164" s="1890"/>
      <c r="L164" s="1890"/>
      <c r="M164" s="1891"/>
      <c r="N164" s="1892">
        <f>N163</f>
        <v>0</v>
      </c>
      <c r="O164" s="1893"/>
      <c r="P164" s="37"/>
      <c r="Q164" s="37"/>
      <c r="R164" s="37"/>
      <c r="S164" s="37"/>
      <c r="T164" s="37"/>
      <c r="U164" s="37"/>
      <c r="V164" s="37"/>
      <c r="W164" s="37"/>
      <c r="X164" s="37"/>
      <c r="Y164" s="37"/>
      <c r="Z164" s="37"/>
      <c r="AA164" s="37"/>
      <c r="AB164" s="37"/>
    </row>
    <row r="165" spans="1:28" s="38" customFormat="1" ht="13.5" customHeight="1" thickBot="1" x14ac:dyDescent="0.25">
      <c r="A165" s="699" t="s">
        <v>208</v>
      </c>
      <c r="B165" s="1889">
        <f>B122</f>
        <v>0</v>
      </c>
      <c r="C165" s="1890"/>
      <c r="D165" s="1890"/>
      <c r="E165" s="1890"/>
      <c r="F165" s="1890"/>
      <c r="G165" s="1891"/>
      <c r="H165" s="1889">
        <f>H122</f>
        <v>0</v>
      </c>
      <c r="I165" s="1890"/>
      <c r="J165" s="1890"/>
      <c r="K165" s="1890"/>
      <c r="L165" s="1890"/>
      <c r="M165" s="1891"/>
      <c r="N165" s="1889">
        <f>Underwriting!E179</f>
        <v>0</v>
      </c>
      <c r="O165" s="1891"/>
      <c r="P165" s="37"/>
      <c r="Q165" s="37"/>
      <c r="R165" s="37"/>
      <c r="S165" s="37"/>
      <c r="T165" s="37"/>
      <c r="U165" s="37"/>
      <c r="V165" s="37"/>
      <c r="W165" s="37"/>
      <c r="X165" s="37"/>
      <c r="Y165" s="37"/>
      <c r="Z165" s="37"/>
      <c r="AA165" s="37"/>
      <c r="AB165" s="37"/>
    </row>
    <row r="166" spans="1:28" s="38" customFormat="1" ht="13.5" customHeight="1" thickBot="1" x14ac:dyDescent="0.25">
      <c r="A166" s="699" t="s">
        <v>614</v>
      </c>
      <c r="B166" s="1889">
        <f>B164+B165</f>
        <v>0</v>
      </c>
      <c r="C166" s="1890"/>
      <c r="D166" s="1890"/>
      <c r="E166" s="1890"/>
      <c r="F166" s="1890"/>
      <c r="G166" s="1891"/>
      <c r="H166" s="1889" t="e">
        <f>H164+H165</f>
        <v>#VALUE!</v>
      </c>
      <c r="I166" s="1890"/>
      <c r="J166" s="1890"/>
      <c r="K166" s="1890"/>
      <c r="L166" s="1890"/>
      <c r="M166" s="1891"/>
      <c r="N166" s="1894">
        <f>SUM(N164:N165)</f>
        <v>0</v>
      </c>
      <c r="O166" s="1893"/>
      <c r="P166" s="37"/>
      <c r="Q166" s="37"/>
      <c r="R166" s="37"/>
      <c r="S166" s="37"/>
      <c r="T166" s="37"/>
      <c r="U166" s="37"/>
      <c r="V166" s="37"/>
      <c r="W166" s="37"/>
      <c r="X166" s="37"/>
      <c r="Y166" s="37"/>
      <c r="Z166" s="37"/>
      <c r="AA166" s="37"/>
      <c r="AB166" s="37"/>
    </row>
    <row r="167" spans="1:28" s="38" customFormat="1" ht="12.75" customHeight="1" x14ac:dyDescent="0.2">
      <c r="A167" s="123" t="s">
        <v>64</v>
      </c>
      <c r="B167" s="1872"/>
      <c r="C167" s="1873"/>
      <c r="D167" s="1873"/>
      <c r="E167" s="1873"/>
      <c r="F167" s="1873"/>
      <c r="G167" s="1874"/>
      <c r="H167" s="1875"/>
      <c r="I167" s="1876"/>
      <c r="J167" s="1876"/>
      <c r="K167" s="1876"/>
      <c r="L167" s="1876"/>
      <c r="M167" s="1877"/>
      <c r="N167" s="84"/>
      <c r="O167" s="85"/>
      <c r="P167" s="37"/>
      <c r="Q167" s="37"/>
      <c r="R167" s="37"/>
      <c r="S167" s="37"/>
      <c r="T167" s="37"/>
      <c r="U167" s="37"/>
      <c r="V167" s="37"/>
      <c r="W167" s="37"/>
      <c r="X167" s="37"/>
      <c r="Y167" s="37"/>
      <c r="Z167" s="37"/>
      <c r="AA167" s="37"/>
      <c r="AB167" s="37"/>
    </row>
    <row r="168" spans="1:28" s="38" customFormat="1" ht="13.5" customHeight="1" thickBot="1" x14ac:dyDescent="0.25">
      <c r="A168" s="83" t="s">
        <v>239</v>
      </c>
      <c r="B168" s="1878"/>
      <c r="C168" s="1879"/>
      <c r="D168" s="1879"/>
      <c r="E168" s="1879"/>
      <c r="F168" s="1879"/>
      <c r="G168" s="1880"/>
      <c r="H168" s="1878" t="e">
        <f>H166-B166</f>
        <v>#VALUE!</v>
      </c>
      <c r="I168" s="1879"/>
      <c r="J168" s="1879"/>
      <c r="K168" s="1879"/>
      <c r="L168" s="1879"/>
      <c r="M168" s="1880"/>
      <c r="N168" s="1881">
        <f>N166-B166</f>
        <v>0</v>
      </c>
      <c r="O168" s="1882"/>
      <c r="P168" s="37"/>
      <c r="Q168" s="37"/>
      <c r="R168" s="37"/>
      <c r="S168" s="37"/>
      <c r="T168" s="37"/>
      <c r="U168" s="37"/>
      <c r="V168" s="37"/>
      <c r="W168" s="37"/>
      <c r="X168" s="37"/>
      <c r="Y168" s="37"/>
      <c r="Z168" s="37"/>
      <c r="AA168" s="37"/>
      <c r="AB168" s="37"/>
    </row>
    <row r="169" spans="1:28" s="38" customFormat="1" ht="13.5" customHeight="1" thickBot="1" x14ac:dyDescent="0.25">
      <c r="A169" s="227" t="s">
        <v>261</v>
      </c>
      <c r="B169" s="1883">
        <f>H40</f>
        <v>0</v>
      </c>
      <c r="C169" s="1884"/>
      <c r="D169" s="1884"/>
      <c r="E169" s="1884"/>
      <c r="F169" s="1884"/>
      <c r="G169" s="1885"/>
      <c r="H169" s="1883" t="e">
        <f>'SF Illustration - 3 Plan'!F42</f>
        <v>#VALUE!</v>
      </c>
      <c r="I169" s="1884"/>
      <c r="J169" s="1884"/>
      <c r="K169" s="1884"/>
      <c r="L169" s="1884"/>
      <c r="M169" s="1885"/>
      <c r="N169" s="1883">
        <f>Underwriting!E168</f>
        <v>0</v>
      </c>
      <c r="O169" s="1885"/>
      <c r="P169" s="37"/>
      <c r="Q169" s="37"/>
      <c r="R169" s="37"/>
      <c r="S169" s="37"/>
      <c r="T169" s="37"/>
      <c r="U169" s="37"/>
      <c r="V169" s="37"/>
      <c r="W169" s="37"/>
      <c r="X169" s="37"/>
      <c r="Y169" s="37"/>
      <c r="Z169" s="37"/>
      <c r="AA169" s="37"/>
      <c r="AB169" s="37"/>
    </row>
    <row r="170" spans="1:28" s="38" customFormat="1" ht="13.5" customHeight="1" thickBot="1" x14ac:dyDescent="0.25">
      <c r="A170" s="416" t="s">
        <v>609</v>
      </c>
      <c r="B170" s="1886">
        <f>H41</f>
        <v>0</v>
      </c>
      <c r="C170" s="1887"/>
      <c r="D170" s="1887"/>
      <c r="E170" s="1887"/>
      <c r="F170" s="1887"/>
      <c r="G170" s="1888"/>
      <c r="H170" s="1886">
        <f>'SF Illustration - 3 Plan'!F49</f>
        <v>0</v>
      </c>
      <c r="I170" s="1887"/>
      <c r="J170" s="1887"/>
      <c r="K170" s="1887"/>
      <c r="L170" s="1887"/>
      <c r="M170" s="1888"/>
      <c r="N170" s="1886">
        <f>Underwriting!E178</f>
        <v>0</v>
      </c>
      <c r="O170" s="1888"/>
      <c r="P170" s="37"/>
      <c r="Q170" s="37"/>
      <c r="R170" s="37"/>
      <c r="S170" s="37"/>
      <c r="T170" s="37"/>
      <c r="U170" s="37"/>
      <c r="V170" s="37"/>
      <c r="W170" s="37"/>
      <c r="X170" s="37"/>
      <c r="Y170" s="37"/>
      <c r="Z170" s="37"/>
      <c r="AA170" s="37"/>
      <c r="AB170" s="37"/>
    </row>
    <row r="171" spans="1:28" ht="10.15" customHeight="1" x14ac:dyDescent="0.2">
      <c r="A171" s="1867"/>
      <c r="B171" s="1867"/>
      <c r="C171" s="1867"/>
      <c r="D171" s="1867"/>
      <c r="E171" s="1867"/>
      <c r="F171" s="1867"/>
      <c r="G171" s="1867"/>
      <c r="H171" s="37"/>
      <c r="I171" s="37"/>
    </row>
    <row r="172" spans="1:28" ht="10.15" customHeight="1" x14ac:dyDescent="0.2">
      <c r="A172" s="55"/>
      <c r="B172" s="55"/>
      <c r="C172" s="55"/>
      <c r="D172" s="55"/>
      <c r="E172" s="55"/>
      <c r="F172" s="55"/>
      <c r="G172" s="55"/>
      <c r="H172" s="55"/>
      <c r="I172" s="55"/>
    </row>
  </sheetData>
  <sheetProtection password="C683" sheet="1" objects="1" scenarios="1"/>
  <mergeCells count="640">
    <mergeCell ref="H35:M35"/>
    <mergeCell ref="B57:C57"/>
    <mergeCell ref="D57:E57"/>
    <mergeCell ref="A85:G85"/>
    <mergeCell ref="B80:G80"/>
    <mergeCell ref="B81:G81"/>
    <mergeCell ref="B83:G83"/>
    <mergeCell ref="B78:G78"/>
    <mergeCell ref="B61:C61"/>
    <mergeCell ref="D61:E61"/>
    <mergeCell ref="F61:G61"/>
    <mergeCell ref="B67:C67"/>
    <mergeCell ref="F62:G62"/>
    <mergeCell ref="B62:C62"/>
    <mergeCell ref="D62:E62"/>
    <mergeCell ref="D69:E69"/>
    <mergeCell ref="F69:G69"/>
    <mergeCell ref="B71:M71"/>
    <mergeCell ref="H69:I69"/>
    <mergeCell ref="B70:C70"/>
    <mergeCell ref="D70:E70"/>
    <mergeCell ref="D66:E66"/>
    <mergeCell ref="D63:E63"/>
    <mergeCell ref="F63:G63"/>
    <mergeCell ref="B68:C68"/>
    <mergeCell ref="D68:E68"/>
    <mergeCell ref="F59:G59"/>
    <mergeCell ref="F65:G65"/>
    <mergeCell ref="H64:I64"/>
    <mergeCell ref="H61:I61"/>
    <mergeCell ref="H65:I65"/>
    <mergeCell ref="H83:M83"/>
    <mergeCell ref="B82:G82"/>
    <mergeCell ref="B60:C60"/>
    <mergeCell ref="H63:I63"/>
    <mergeCell ref="B64:C64"/>
    <mergeCell ref="D64:E64"/>
    <mergeCell ref="F64:G64"/>
    <mergeCell ref="H66:I66"/>
    <mergeCell ref="F70:G70"/>
    <mergeCell ref="F66:G66"/>
    <mergeCell ref="B63:C63"/>
    <mergeCell ref="F57:G57"/>
    <mergeCell ref="B56:C56"/>
    <mergeCell ref="D56:E56"/>
    <mergeCell ref="H59:I59"/>
    <mergeCell ref="D59:E59"/>
    <mergeCell ref="D58:E58"/>
    <mergeCell ref="F58:G58"/>
    <mergeCell ref="H58:I58"/>
    <mergeCell ref="H57:I57"/>
    <mergeCell ref="B58:C58"/>
    <mergeCell ref="B59:C59"/>
    <mergeCell ref="F56:G56"/>
    <mergeCell ref="H56:I56"/>
    <mergeCell ref="B84:G84"/>
    <mergeCell ref="H84:M84"/>
    <mergeCell ref="B79:G79"/>
    <mergeCell ref="H79:M79"/>
    <mergeCell ref="H80:M80"/>
    <mergeCell ref="H81:M81"/>
    <mergeCell ref="H82:M82"/>
    <mergeCell ref="L60:M60"/>
    <mergeCell ref="J59:K59"/>
    <mergeCell ref="L59:M59"/>
    <mergeCell ref="J60:K60"/>
    <mergeCell ref="F68:G68"/>
    <mergeCell ref="H68:I68"/>
    <mergeCell ref="B65:C65"/>
    <mergeCell ref="D65:E65"/>
    <mergeCell ref="B69:C69"/>
    <mergeCell ref="B66:C66"/>
    <mergeCell ref="D60:E60"/>
    <mergeCell ref="F60:G60"/>
    <mergeCell ref="J70:K70"/>
    <mergeCell ref="L70:M70"/>
    <mergeCell ref="D67:E67"/>
    <mergeCell ref="F67:G67"/>
    <mergeCell ref="H67:I67"/>
    <mergeCell ref="B23:C23"/>
    <mergeCell ref="F26:G26"/>
    <mergeCell ref="B25:C25"/>
    <mergeCell ref="D25:E25"/>
    <mergeCell ref="F25:G25"/>
    <mergeCell ref="B38:G38"/>
    <mergeCell ref="B39:G39"/>
    <mergeCell ref="B36:G36"/>
    <mergeCell ref="B37:G37"/>
    <mergeCell ref="D24:E24"/>
    <mergeCell ref="F24:G24"/>
    <mergeCell ref="D26:E26"/>
    <mergeCell ref="B24:C24"/>
    <mergeCell ref="B26:C26"/>
    <mergeCell ref="B35:G35"/>
    <mergeCell ref="F27:G27"/>
    <mergeCell ref="F17:G17"/>
    <mergeCell ref="B15:C15"/>
    <mergeCell ref="B18:C18"/>
    <mergeCell ref="D23:E23"/>
    <mergeCell ref="F23:G23"/>
    <mergeCell ref="B16:C16"/>
    <mergeCell ref="D16:E16"/>
    <mergeCell ref="F16:G16"/>
    <mergeCell ref="B17:C17"/>
    <mergeCell ref="D18:E18"/>
    <mergeCell ref="F18:G18"/>
    <mergeCell ref="D15:E15"/>
    <mergeCell ref="F15:G15"/>
    <mergeCell ref="D22:E22"/>
    <mergeCell ref="B22:C22"/>
    <mergeCell ref="D17:E17"/>
    <mergeCell ref="F19:G19"/>
    <mergeCell ref="F22:G22"/>
    <mergeCell ref="B19:C19"/>
    <mergeCell ref="D19:E19"/>
    <mergeCell ref="F20:G20"/>
    <mergeCell ref="B21:C21"/>
    <mergeCell ref="D21:E21"/>
    <mergeCell ref="F21:G21"/>
    <mergeCell ref="B40:G40"/>
    <mergeCell ref="B50:G50"/>
    <mergeCell ref="B52:C52"/>
    <mergeCell ref="B53:C53"/>
    <mergeCell ref="B54:C54"/>
    <mergeCell ref="D54:E54"/>
    <mergeCell ref="F54:G54"/>
    <mergeCell ref="F52:G52"/>
    <mergeCell ref="A42:G42"/>
    <mergeCell ref="D52:E52"/>
    <mergeCell ref="B41:G41"/>
    <mergeCell ref="D53:E53"/>
    <mergeCell ref="J25:K25"/>
    <mergeCell ref="L25:M25"/>
    <mergeCell ref="B20:C20"/>
    <mergeCell ref="D20:E20"/>
    <mergeCell ref="H23:I23"/>
    <mergeCell ref="N84:O84"/>
    <mergeCell ref="N57:O57"/>
    <mergeCell ref="N58:O58"/>
    <mergeCell ref="N59:O59"/>
    <mergeCell ref="H25:I25"/>
    <mergeCell ref="H26:I26"/>
    <mergeCell ref="H27:I27"/>
    <mergeCell ref="H40:M40"/>
    <mergeCell ref="H37:M37"/>
    <mergeCell ref="H36:M36"/>
    <mergeCell ref="N82:O82"/>
    <mergeCell ref="N83:O83"/>
    <mergeCell ref="N78:O78"/>
    <mergeCell ref="N50:O50"/>
    <mergeCell ref="H60:I60"/>
    <mergeCell ref="H62:I62"/>
    <mergeCell ref="H70:I70"/>
    <mergeCell ref="J57:K57"/>
    <mergeCell ref="L57:M57"/>
    <mergeCell ref="F13:G13"/>
    <mergeCell ref="B12:C12"/>
    <mergeCell ref="D12:E12"/>
    <mergeCell ref="F12:G12"/>
    <mergeCell ref="B11:C11"/>
    <mergeCell ref="B14:C14"/>
    <mergeCell ref="D14:E14"/>
    <mergeCell ref="F14:G14"/>
    <mergeCell ref="B13:C13"/>
    <mergeCell ref="D13:E13"/>
    <mergeCell ref="H9:I9"/>
    <mergeCell ref="H10:I10"/>
    <mergeCell ref="H11:I11"/>
    <mergeCell ref="H12:I12"/>
    <mergeCell ref="B9:C9"/>
    <mergeCell ref="D9:E9"/>
    <mergeCell ref="F9:G9"/>
    <mergeCell ref="D10:E10"/>
    <mergeCell ref="F10:G10"/>
    <mergeCell ref="N70:O70"/>
    <mergeCell ref="J54:K54"/>
    <mergeCell ref="L54:M54"/>
    <mergeCell ref="J67:K67"/>
    <mergeCell ref="N60:O60"/>
    <mergeCell ref="J64:K64"/>
    <mergeCell ref="L63:M63"/>
    <mergeCell ref="L62:M62"/>
    <mergeCell ref="J63:K63"/>
    <mergeCell ref="N61:O61"/>
    <mergeCell ref="J58:K58"/>
    <mergeCell ref="L58:M58"/>
    <mergeCell ref="L55:M55"/>
    <mergeCell ref="J56:K56"/>
    <mergeCell ref="L56:M56"/>
    <mergeCell ref="N56:O56"/>
    <mergeCell ref="L69:M69"/>
    <mergeCell ref="L64:M64"/>
    <mergeCell ref="N54:O54"/>
    <mergeCell ref="N55:O55"/>
    <mergeCell ref="N79:O79"/>
    <mergeCell ref="N80:O80"/>
    <mergeCell ref="L67:M67"/>
    <mergeCell ref="N67:O67"/>
    <mergeCell ref="N68:O68"/>
    <mergeCell ref="L66:M66"/>
    <mergeCell ref="J61:K61"/>
    <mergeCell ref="L61:M61"/>
    <mergeCell ref="J62:K62"/>
    <mergeCell ref="N62:O62"/>
    <mergeCell ref="N63:O63"/>
    <mergeCell ref="N64:O64"/>
    <mergeCell ref="N65:O65"/>
    <mergeCell ref="N66:O66"/>
    <mergeCell ref="J65:K65"/>
    <mergeCell ref="L65:M65"/>
    <mergeCell ref="J66:K66"/>
    <mergeCell ref="N76:O76"/>
    <mergeCell ref="N77:O77"/>
    <mergeCell ref="J68:K68"/>
    <mergeCell ref="L68:M68"/>
    <mergeCell ref="J69:K69"/>
    <mergeCell ref="H78:M78"/>
    <mergeCell ref="N69:O69"/>
    <mergeCell ref="J26:K26"/>
    <mergeCell ref="L26:M26"/>
    <mergeCell ref="J27:K27"/>
    <mergeCell ref="L27:M27"/>
    <mergeCell ref="H54:I54"/>
    <mergeCell ref="H55:I55"/>
    <mergeCell ref="H38:M38"/>
    <mergeCell ref="J55:K55"/>
    <mergeCell ref="J52:K52"/>
    <mergeCell ref="H51:M51"/>
    <mergeCell ref="H50:M50"/>
    <mergeCell ref="L52:M52"/>
    <mergeCell ref="B28:M28"/>
    <mergeCell ref="F53:G53"/>
    <mergeCell ref="A48:O48"/>
    <mergeCell ref="N51:O51"/>
    <mergeCell ref="H52:I52"/>
    <mergeCell ref="H53:I53"/>
    <mergeCell ref="B55:C55"/>
    <mergeCell ref="D55:E55"/>
    <mergeCell ref="F55:G55"/>
    <mergeCell ref="B51:G51"/>
    <mergeCell ref="B27:C27"/>
    <mergeCell ref="D27:E27"/>
    <mergeCell ref="J9:K9"/>
    <mergeCell ref="A5:M5"/>
    <mergeCell ref="H13:I13"/>
    <mergeCell ref="H14:I14"/>
    <mergeCell ref="H15:I15"/>
    <mergeCell ref="H16:I16"/>
    <mergeCell ref="H17:I17"/>
    <mergeCell ref="L13:M13"/>
    <mergeCell ref="J14:K14"/>
    <mergeCell ref="L16:M16"/>
    <mergeCell ref="J17:K17"/>
    <mergeCell ref="B8:G8"/>
    <mergeCell ref="H8:M8"/>
    <mergeCell ref="D11:E11"/>
    <mergeCell ref="F11:G11"/>
    <mergeCell ref="B10:C10"/>
    <mergeCell ref="B7:G7"/>
    <mergeCell ref="H7:M7"/>
    <mergeCell ref="L9:M9"/>
    <mergeCell ref="L10:M10"/>
    <mergeCell ref="L11:M11"/>
    <mergeCell ref="J12:K12"/>
    <mergeCell ref="L12:M12"/>
    <mergeCell ref="J13:K13"/>
    <mergeCell ref="L24:M24"/>
    <mergeCell ref="H22:I22"/>
    <mergeCell ref="J23:K23"/>
    <mergeCell ref="L23:M23"/>
    <mergeCell ref="L18:M18"/>
    <mergeCell ref="J19:K19"/>
    <mergeCell ref="L19:M19"/>
    <mergeCell ref="J10:K10"/>
    <mergeCell ref="J11:K11"/>
    <mergeCell ref="H21:I21"/>
    <mergeCell ref="H18:I18"/>
    <mergeCell ref="H19:I19"/>
    <mergeCell ref="H20:I20"/>
    <mergeCell ref="J24:K24"/>
    <mergeCell ref="J18:K18"/>
    <mergeCell ref="L21:M21"/>
    <mergeCell ref="J22:K22"/>
    <mergeCell ref="L22:M22"/>
    <mergeCell ref="J20:K20"/>
    <mergeCell ref="L20:M20"/>
    <mergeCell ref="J21:K21"/>
    <mergeCell ref="H24:I24"/>
    <mergeCell ref="G87:M87"/>
    <mergeCell ref="G88:M88"/>
    <mergeCell ref="G89:M89"/>
    <mergeCell ref="A91:O91"/>
    <mergeCell ref="B93:G93"/>
    <mergeCell ref="N93:O93"/>
    <mergeCell ref="H93:M93"/>
    <mergeCell ref="G1:M1"/>
    <mergeCell ref="G2:M2"/>
    <mergeCell ref="G3:M3"/>
    <mergeCell ref="G44:M44"/>
    <mergeCell ref="G45:M45"/>
    <mergeCell ref="G46:M46"/>
    <mergeCell ref="N52:O52"/>
    <mergeCell ref="N53:O53"/>
    <mergeCell ref="L17:M17"/>
    <mergeCell ref="L14:M14"/>
    <mergeCell ref="J15:K15"/>
    <mergeCell ref="L15:M15"/>
    <mergeCell ref="J16:K16"/>
    <mergeCell ref="J53:K53"/>
    <mergeCell ref="L53:M53"/>
    <mergeCell ref="H39:M39"/>
    <mergeCell ref="H41:M41"/>
    <mergeCell ref="B94:G94"/>
    <mergeCell ref="N94:O94"/>
    <mergeCell ref="B95:C95"/>
    <mergeCell ref="D95:E95"/>
    <mergeCell ref="F95:G95"/>
    <mergeCell ref="H95:I95"/>
    <mergeCell ref="J95:K95"/>
    <mergeCell ref="L95:M95"/>
    <mergeCell ref="N95:O95"/>
    <mergeCell ref="H94:M94"/>
    <mergeCell ref="B96:C96"/>
    <mergeCell ref="D96:E96"/>
    <mergeCell ref="F96:G96"/>
    <mergeCell ref="H96:I96"/>
    <mergeCell ref="J96:K96"/>
    <mergeCell ref="L96:M96"/>
    <mergeCell ref="N96:O96"/>
    <mergeCell ref="B97:C97"/>
    <mergeCell ref="D97:E97"/>
    <mergeCell ref="F97:G97"/>
    <mergeCell ref="H97:I97"/>
    <mergeCell ref="J97:K97"/>
    <mergeCell ref="L97:M97"/>
    <mergeCell ref="N97:O97"/>
    <mergeCell ref="B98:C98"/>
    <mergeCell ref="D98:E98"/>
    <mergeCell ref="F98:G98"/>
    <mergeCell ref="H98:I98"/>
    <mergeCell ref="J98:K98"/>
    <mergeCell ref="L98:M98"/>
    <mergeCell ref="N98:O98"/>
    <mergeCell ref="B99:C99"/>
    <mergeCell ref="D99:E99"/>
    <mergeCell ref="F99:G99"/>
    <mergeCell ref="H99:I99"/>
    <mergeCell ref="J99:K99"/>
    <mergeCell ref="L99:M99"/>
    <mergeCell ref="N99:O99"/>
    <mergeCell ref="B100:C100"/>
    <mergeCell ref="D100:E100"/>
    <mergeCell ref="F100:G100"/>
    <mergeCell ref="H100:I100"/>
    <mergeCell ref="J100:K100"/>
    <mergeCell ref="L100:M100"/>
    <mergeCell ref="N100:O100"/>
    <mergeCell ref="B101:C101"/>
    <mergeCell ref="D101:E101"/>
    <mergeCell ref="F101:G101"/>
    <mergeCell ref="H101:I101"/>
    <mergeCell ref="J101:K101"/>
    <mergeCell ref="L101:M101"/>
    <mergeCell ref="N101:O101"/>
    <mergeCell ref="B102:C102"/>
    <mergeCell ref="D102:E102"/>
    <mergeCell ref="F102:G102"/>
    <mergeCell ref="H102:I102"/>
    <mergeCell ref="J102:K102"/>
    <mergeCell ref="L102:M102"/>
    <mergeCell ref="N102:O102"/>
    <mergeCell ref="B103:C103"/>
    <mergeCell ref="D103:E103"/>
    <mergeCell ref="F103:G103"/>
    <mergeCell ref="H103:I103"/>
    <mergeCell ref="J103:K103"/>
    <mergeCell ref="L103:M103"/>
    <mergeCell ref="N103:O103"/>
    <mergeCell ref="B104:C104"/>
    <mergeCell ref="D104:E104"/>
    <mergeCell ref="F104:G104"/>
    <mergeCell ref="H104:I104"/>
    <mergeCell ref="J104:K104"/>
    <mergeCell ref="L104:M104"/>
    <mergeCell ref="N104:O104"/>
    <mergeCell ref="B105:C105"/>
    <mergeCell ref="D105:E105"/>
    <mergeCell ref="F105:G105"/>
    <mergeCell ref="H105:I105"/>
    <mergeCell ref="J105:K105"/>
    <mergeCell ref="L105:M105"/>
    <mergeCell ref="N105:O105"/>
    <mergeCell ref="B106:C106"/>
    <mergeCell ref="D106:E106"/>
    <mergeCell ref="F106:G106"/>
    <mergeCell ref="H106:I106"/>
    <mergeCell ref="J106:K106"/>
    <mergeCell ref="L106:M106"/>
    <mergeCell ref="N106:O106"/>
    <mergeCell ref="B107:C107"/>
    <mergeCell ref="D107:E107"/>
    <mergeCell ref="F107:G107"/>
    <mergeCell ref="H107:I107"/>
    <mergeCell ref="J107:K107"/>
    <mergeCell ref="L107:M107"/>
    <mergeCell ref="N107:O107"/>
    <mergeCell ref="B108:C108"/>
    <mergeCell ref="D108:E108"/>
    <mergeCell ref="F108:G108"/>
    <mergeCell ref="H108:I108"/>
    <mergeCell ref="J108:K108"/>
    <mergeCell ref="L108:M108"/>
    <mergeCell ref="N108:O108"/>
    <mergeCell ref="B109:C109"/>
    <mergeCell ref="D109:E109"/>
    <mergeCell ref="F109:G109"/>
    <mergeCell ref="H109:I109"/>
    <mergeCell ref="J109:K109"/>
    <mergeCell ref="L109:M109"/>
    <mergeCell ref="N109:O109"/>
    <mergeCell ref="B110:C110"/>
    <mergeCell ref="D110:E110"/>
    <mergeCell ref="F110:G110"/>
    <mergeCell ref="H110:I110"/>
    <mergeCell ref="J110:K110"/>
    <mergeCell ref="L110:M110"/>
    <mergeCell ref="N110:O110"/>
    <mergeCell ref="B111:C111"/>
    <mergeCell ref="D111:E111"/>
    <mergeCell ref="F111:G111"/>
    <mergeCell ref="H111:I111"/>
    <mergeCell ref="J111:K111"/>
    <mergeCell ref="L111:M111"/>
    <mergeCell ref="N111:O111"/>
    <mergeCell ref="B114:M114"/>
    <mergeCell ref="N119:O119"/>
    <mergeCell ref="N120:O120"/>
    <mergeCell ref="B112:C112"/>
    <mergeCell ref="D112:E112"/>
    <mergeCell ref="F112:G112"/>
    <mergeCell ref="H112:I112"/>
    <mergeCell ref="J112:K112"/>
    <mergeCell ref="L112:M112"/>
    <mergeCell ref="N112:O112"/>
    <mergeCell ref="B113:C113"/>
    <mergeCell ref="D113:E113"/>
    <mergeCell ref="F113:G113"/>
    <mergeCell ref="H113:I113"/>
    <mergeCell ref="J113:K113"/>
    <mergeCell ref="L113:M113"/>
    <mergeCell ref="N113:O113"/>
    <mergeCell ref="B121:G121"/>
    <mergeCell ref="H121:M121"/>
    <mergeCell ref="N121:O121"/>
    <mergeCell ref="B122:G122"/>
    <mergeCell ref="H122:M122"/>
    <mergeCell ref="N122:O122"/>
    <mergeCell ref="B123:G123"/>
    <mergeCell ref="H123:M123"/>
    <mergeCell ref="N123:O123"/>
    <mergeCell ref="A128:G128"/>
    <mergeCell ref="G130:M130"/>
    <mergeCell ref="G131:M131"/>
    <mergeCell ref="G132:M132"/>
    <mergeCell ref="A134:O134"/>
    <mergeCell ref="B136:G136"/>
    <mergeCell ref="N136:O136"/>
    <mergeCell ref="H136:M136"/>
    <mergeCell ref="B124:G124"/>
    <mergeCell ref="H124:M124"/>
    <mergeCell ref="B125:G125"/>
    <mergeCell ref="H125:M125"/>
    <mergeCell ref="N125:O125"/>
    <mergeCell ref="B126:G126"/>
    <mergeCell ref="H126:M126"/>
    <mergeCell ref="N126:O126"/>
    <mergeCell ref="B127:G127"/>
    <mergeCell ref="H127:M127"/>
    <mergeCell ref="N127:O127"/>
    <mergeCell ref="B137:G137"/>
    <mergeCell ref="N137:O137"/>
    <mergeCell ref="B138:C138"/>
    <mergeCell ref="D138:E138"/>
    <mergeCell ref="F138:G138"/>
    <mergeCell ref="H138:I138"/>
    <mergeCell ref="J138:K138"/>
    <mergeCell ref="L138:M138"/>
    <mergeCell ref="N138:O138"/>
    <mergeCell ref="H137:M137"/>
    <mergeCell ref="B139:C139"/>
    <mergeCell ref="D139:E139"/>
    <mergeCell ref="F139:G139"/>
    <mergeCell ref="H139:I139"/>
    <mergeCell ref="J139:K139"/>
    <mergeCell ref="L139:M139"/>
    <mergeCell ref="N139:O139"/>
    <mergeCell ref="B140:C140"/>
    <mergeCell ref="D140:E140"/>
    <mergeCell ref="F140:G140"/>
    <mergeCell ref="H140:I140"/>
    <mergeCell ref="J140:K140"/>
    <mergeCell ref="L140:M140"/>
    <mergeCell ref="N140:O140"/>
    <mergeCell ref="B141:C141"/>
    <mergeCell ref="D141:E141"/>
    <mergeCell ref="F141:G141"/>
    <mergeCell ref="H141:I141"/>
    <mergeCell ref="J141:K141"/>
    <mergeCell ref="L141:M141"/>
    <mergeCell ref="N141:O141"/>
    <mergeCell ref="B142:C142"/>
    <mergeCell ref="D142:E142"/>
    <mergeCell ref="F142:G142"/>
    <mergeCell ref="H142:I142"/>
    <mergeCell ref="J142:K142"/>
    <mergeCell ref="L142:M142"/>
    <mergeCell ref="N142:O142"/>
    <mergeCell ref="B143:C143"/>
    <mergeCell ref="D143:E143"/>
    <mergeCell ref="F143:G143"/>
    <mergeCell ref="H143:I143"/>
    <mergeCell ref="J143:K143"/>
    <mergeCell ref="L143:M143"/>
    <mergeCell ref="N143:O143"/>
    <mergeCell ref="B144:C144"/>
    <mergeCell ref="D144:E144"/>
    <mergeCell ref="F144:G144"/>
    <mergeCell ref="H144:I144"/>
    <mergeCell ref="J144:K144"/>
    <mergeCell ref="L144:M144"/>
    <mergeCell ref="N144:O144"/>
    <mergeCell ref="B145:C145"/>
    <mergeCell ref="D145:E145"/>
    <mergeCell ref="F145:G145"/>
    <mergeCell ref="H145:I145"/>
    <mergeCell ref="J145:K145"/>
    <mergeCell ref="L145:M145"/>
    <mergeCell ref="N145:O145"/>
    <mergeCell ref="B146:C146"/>
    <mergeCell ref="D146:E146"/>
    <mergeCell ref="F146:G146"/>
    <mergeCell ref="H146:I146"/>
    <mergeCell ref="J146:K146"/>
    <mergeCell ref="L146:M146"/>
    <mergeCell ref="N146:O146"/>
    <mergeCell ref="B147:C147"/>
    <mergeCell ref="D147:E147"/>
    <mergeCell ref="F147:G147"/>
    <mergeCell ref="H147:I147"/>
    <mergeCell ref="J147:K147"/>
    <mergeCell ref="L147:M147"/>
    <mergeCell ref="N147:O147"/>
    <mergeCell ref="B148:C148"/>
    <mergeCell ref="D148:E148"/>
    <mergeCell ref="F148:G148"/>
    <mergeCell ref="H148:I148"/>
    <mergeCell ref="J148:K148"/>
    <mergeCell ref="L148:M148"/>
    <mergeCell ref="N148:O148"/>
    <mergeCell ref="B149:C149"/>
    <mergeCell ref="D149:E149"/>
    <mergeCell ref="F149:G149"/>
    <mergeCell ref="H149:I149"/>
    <mergeCell ref="J149:K149"/>
    <mergeCell ref="L149:M149"/>
    <mergeCell ref="N149:O149"/>
    <mergeCell ref="B150:C150"/>
    <mergeCell ref="D150:E150"/>
    <mergeCell ref="F150:G150"/>
    <mergeCell ref="H150:I150"/>
    <mergeCell ref="J150:K150"/>
    <mergeCell ref="L150:M150"/>
    <mergeCell ref="N150:O150"/>
    <mergeCell ref="B151:C151"/>
    <mergeCell ref="D151:E151"/>
    <mergeCell ref="F151:G151"/>
    <mergeCell ref="H151:I151"/>
    <mergeCell ref="J151:K151"/>
    <mergeCell ref="L151:M151"/>
    <mergeCell ref="N151:O151"/>
    <mergeCell ref="B152:C152"/>
    <mergeCell ref="D152:E152"/>
    <mergeCell ref="F152:G152"/>
    <mergeCell ref="H152:I152"/>
    <mergeCell ref="J152:K152"/>
    <mergeCell ref="L152:M152"/>
    <mergeCell ref="N152:O152"/>
    <mergeCell ref="B153:C153"/>
    <mergeCell ref="D153:E153"/>
    <mergeCell ref="F153:G153"/>
    <mergeCell ref="H153:I153"/>
    <mergeCell ref="J153:K153"/>
    <mergeCell ref="L153:M153"/>
    <mergeCell ref="N153:O153"/>
    <mergeCell ref="B154:C154"/>
    <mergeCell ref="D154:E154"/>
    <mergeCell ref="F154:G154"/>
    <mergeCell ref="H154:I154"/>
    <mergeCell ref="J154:K154"/>
    <mergeCell ref="L154:M154"/>
    <mergeCell ref="N154:O154"/>
    <mergeCell ref="N163:O163"/>
    <mergeCell ref="B155:C155"/>
    <mergeCell ref="D155:E155"/>
    <mergeCell ref="F155:G155"/>
    <mergeCell ref="H155:I155"/>
    <mergeCell ref="J155:K155"/>
    <mergeCell ref="L155:M155"/>
    <mergeCell ref="N155:O155"/>
    <mergeCell ref="B156:C156"/>
    <mergeCell ref="D156:E156"/>
    <mergeCell ref="F156:G156"/>
    <mergeCell ref="H156:I156"/>
    <mergeCell ref="J156:K156"/>
    <mergeCell ref="L156:M156"/>
    <mergeCell ref="N156:O156"/>
    <mergeCell ref="A171:G171"/>
    <mergeCell ref="B157:G157"/>
    <mergeCell ref="H157:M157"/>
    <mergeCell ref="B167:G167"/>
    <mergeCell ref="H167:M167"/>
    <mergeCell ref="B168:G168"/>
    <mergeCell ref="H168:M168"/>
    <mergeCell ref="N168:O168"/>
    <mergeCell ref="B169:G169"/>
    <mergeCell ref="H169:M169"/>
    <mergeCell ref="N169:O169"/>
    <mergeCell ref="B170:G170"/>
    <mergeCell ref="H170:M170"/>
    <mergeCell ref="N170:O170"/>
    <mergeCell ref="B164:G164"/>
    <mergeCell ref="H164:M164"/>
    <mergeCell ref="N164:O164"/>
    <mergeCell ref="B165:G165"/>
    <mergeCell ref="H165:M165"/>
    <mergeCell ref="N165:O165"/>
    <mergeCell ref="B166:G166"/>
    <mergeCell ref="H166:M166"/>
    <mergeCell ref="N166:O166"/>
    <mergeCell ref="N162:O162"/>
  </mergeCells>
  <printOptions horizontalCentered="1"/>
  <pageMargins left="0.2" right="0.2" top="0.5" bottom="0.5" header="0.3" footer="0.3"/>
  <pageSetup scale="98" orientation="landscape" r:id="rId1"/>
  <rowBreaks count="3" manualBreakCount="3">
    <brk id="43" max="14" man="1"/>
    <brk id="86" max="14" man="1"/>
    <brk id="129" max="1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F171"/>
  <sheetViews>
    <sheetView zoomScaleNormal="100" zoomScaleSheetLayoutView="100" workbookViewId="0">
      <selection activeCell="B136" sqref="B136:I136"/>
    </sheetView>
  </sheetViews>
  <sheetFormatPr defaultColWidth="13.7109375" defaultRowHeight="11.25" x14ac:dyDescent="0.2"/>
  <cols>
    <col min="1" max="1" width="31.5703125" style="3" customWidth="1"/>
    <col min="2" max="2" width="3.28515625" style="3" customWidth="1"/>
    <col min="3" max="3" width="8.5703125" style="3" customWidth="1"/>
    <col min="4" max="4" width="3.28515625" style="3" customWidth="1"/>
    <col min="5" max="5" width="8.5703125" style="3" customWidth="1"/>
    <col min="6" max="6" width="3.140625" style="3" customWidth="1"/>
    <col min="7" max="7" width="8.5703125" style="3" customWidth="1"/>
    <col min="8" max="8" width="3.140625" style="3" customWidth="1"/>
    <col min="9" max="9" width="8.5703125" style="3" customWidth="1"/>
    <col min="10" max="10" width="3.28515625" style="37" customWidth="1"/>
    <col min="11" max="11" width="8.5703125" style="37" customWidth="1"/>
    <col min="12" max="12" width="3.28515625" style="37" customWidth="1"/>
    <col min="13" max="13" width="8.5703125" style="37" customWidth="1"/>
    <col min="14" max="14" width="3.140625" style="37" customWidth="1"/>
    <col min="15" max="15" width="8.5703125" style="37" customWidth="1"/>
    <col min="16" max="16" width="3.140625" style="37" customWidth="1"/>
    <col min="17" max="17" width="8.5703125" style="37" customWidth="1"/>
    <col min="18" max="18" width="3.28515625" style="37" hidden="1" customWidth="1"/>
    <col min="19" max="19" width="8.5703125" style="37" hidden="1" customWidth="1"/>
    <col min="20" max="28" width="9.140625" style="37" customWidth="1"/>
    <col min="29" max="245" width="9.140625" style="3" customWidth="1"/>
    <col min="246" max="246" width="32.85546875" style="3" customWidth="1"/>
    <col min="247" max="247" width="3" style="3" customWidth="1"/>
    <col min="248" max="248" width="13.7109375" style="3" customWidth="1"/>
    <col min="249" max="249" width="3" style="3" customWidth="1"/>
    <col min="250" max="250" width="13.7109375" style="3" customWidth="1"/>
    <col min="251" max="251" width="3" style="3" customWidth="1"/>
    <col min="252" max="252" width="13.7109375" style="3" customWidth="1"/>
    <col min="253" max="253" width="3" style="3" customWidth="1"/>
    <col min="254" max="254" width="13.7109375" style="3" customWidth="1"/>
    <col min="255" max="255" width="3" style="3" customWidth="1"/>
    <col min="256" max="16384" width="13.7109375" style="3"/>
  </cols>
  <sheetData>
    <row r="1" spans="1:32" ht="19.5" x14ac:dyDescent="0.3">
      <c r="H1" s="114" t="s">
        <v>199</v>
      </c>
      <c r="I1" s="1973" t="str">
        <f>RFP!C10</f>
        <v>Required</v>
      </c>
      <c r="J1" s="1973"/>
      <c r="K1" s="1973"/>
      <c r="L1" s="1973"/>
      <c r="M1" s="1973"/>
      <c r="N1" s="1973"/>
      <c r="O1" s="1973"/>
      <c r="P1" s="1973"/>
      <c r="Q1" s="1973"/>
      <c r="Y1" s="191"/>
      <c r="Z1" s="191"/>
      <c r="AA1" s="191"/>
      <c r="AB1" s="191"/>
      <c r="AC1" s="191"/>
      <c r="AD1" s="191"/>
      <c r="AE1" s="191"/>
      <c r="AF1" s="191"/>
    </row>
    <row r="2" spans="1:32" ht="15.75" x14ac:dyDescent="0.25">
      <c r="H2" s="67" t="s">
        <v>200</v>
      </c>
      <c r="I2" s="1639" t="str">
        <f>RFP!C238</f>
        <v>Required</v>
      </c>
      <c r="J2" s="1639"/>
      <c r="K2" s="1639"/>
      <c r="L2" s="1639"/>
      <c r="M2" s="1639"/>
      <c r="N2" s="1639"/>
      <c r="O2" s="1639"/>
      <c r="P2" s="1639"/>
      <c r="Q2" s="1639"/>
      <c r="Y2" s="191"/>
      <c r="Z2" s="191"/>
      <c r="AA2" s="191"/>
      <c r="AB2" s="191"/>
      <c r="AC2" s="191"/>
      <c r="AD2" s="191"/>
      <c r="AE2" s="191"/>
      <c r="AF2" s="191"/>
    </row>
    <row r="3" spans="1:32" ht="15.75" x14ac:dyDescent="0.25">
      <c r="H3" s="67" t="s">
        <v>201</v>
      </c>
      <c r="I3" s="1974" t="str">
        <f>RFP!G41</f>
        <v>Required</v>
      </c>
      <c r="J3" s="1974"/>
      <c r="K3" s="1974"/>
      <c r="L3" s="1974"/>
      <c r="M3" s="1974"/>
      <c r="N3" s="1974"/>
      <c r="O3" s="1974"/>
      <c r="P3" s="1974"/>
      <c r="Q3" s="1974"/>
      <c r="Y3" s="191"/>
      <c r="Z3" s="191"/>
      <c r="AA3" s="191"/>
      <c r="AB3" s="191"/>
      <c r="AC3" s="191"/>
      <c r="AD3" s="191"/>
      <c r="AE3" s="191"/>
      <c r="AF3" s="191"/>
    </row>
    <row r="4" spans="1:32" ht="12.75" customHeight="1" x14ac:dyDescent="0.2">
      <c r="Y4" s="191"/>
      <c r="Z4" s="191"/>
      <c r="AA4" s="191"/>
      <c r="AB4" s="191"/>
      <c r="AC4" s="191"/>
      <c r="AD4" s="191"/>
      <c r="AE4" s="191"/>
      <c r="AF4" s="191"/>
    </row>
    <row r="5" spans="1:32" ht="18" customHeight="1" x14ac:dyDescent="0.25">
      <c r="A5" s="1975" t="s">
        <v>478</v>
      </c>
      <c r="B5" s="1975"/>
      <c r="C5" s="1975"/>
      <c r="D5" s="1975"/>
      <c r="E5" s="1975"/>
      <c r="F5" s="1975"/>
      <c r="G5" s="1975"/>
      <c r="H5" s="1975"/>
      <c r="I5" s="1975"/>
      <c r="J5" s="1975"/>
      <c r="K5" s="1975"/>
      <c r="L5" s="1975"/>
      <c r="M5" s="1975"/>
      <c r="N5" s="1975"/>
      <c r="O5" s="1975"/>
      <c r="P5" s="1975"/>
      <c r="Q5" s="1975"/>
      <c r="R5" s="4"/>
      <c r="S5" s="4"/>
      <c r="Y5" s="191"/>
      <c r="Z5" s="191"/>
      <c r="AA5" s="191"/>
      <c r="AB5" s="191"/>
      <c r="AC5" s="191"/>
      <c r="AD5" s="191"/>
      <c r="AE5" s="191"/>
      <c r="AF5" s="191"/>
    </row>
    <row r="6" spans="1:32" ht="15.75" customHeight="1" x14ac:dyDescent="0.2">
      <c r="Y6" s="191"/>
      <c r="Z6" s="191"/>
      <c r="AA6" s="191"/>
      <c r="AB6" s="191"/>
      <c r="AC6" s="191"/>
      <c r="AD6" s="191"/>
      <c r="AE6" s="191"/>
      <c r="AF6" s="191"/>
    </row>
    <row r="7" spans="1:32" s="2" customFormat="1" ht="13.5" thickBot="1" x14ac:dyDescent="0.25">
      <c r="B7" s="1976" t="s">
        <v>0</v>
      </c>
      <c r="C7" s="1976"/>
      <c r="D7" s="1976"/>
      <c r="E7" s="1976"/>
      <c r="F7" s="1976"/>
      <c r="G7" s="1976"/>
      <c r="H7" s="1976"/>
      <c r="I7" s="1976"/>
      <c r="J7" s="1976" t="s">
        <v>1</v>
      </c>
      <c r="K7" s="1976"/>
      <c r="L7" s="1976"/>
      <c r="M7" s="1976"/>
      <c r="N7" s="1976"/>
      <c r="O7" s="1976"/>
      <c r="P7" s="1976"/>
      <c r="Q7" s="1976"/>
      <c r="R7" s="422"/>
      <c r="S7" s="422"/>
      <c r="T7" s="422"/>
      <c r="U7" s="422"/>
      <c r="V7" s="422"/>
      <c r="W7" s="422"/>
      <c r="X7" s="422"/>
      <c r="Y7" s="492"/>
      <c r="Z7" s="492"/>
      <c r="AA7" s="492"/>
      <c r="AB7" s="492"/>
      <c r="AC7" s="492"/>
      <c r="AD7" s="492"/>
      <c r="AE7" s="492"/>
      <c r="AF7" s="492"/>
    </row>
    <row r="8" spans="1:32" s="38" customFormat="1" ht="21.75" customHeight="1" thickBot="1" x14ac:dyDescent="0.25">
      <c r="A8" s="194" t="s">
        <v>332</v>
      </c>
      <c r="B8" s="1959" t="str">
        <f>RFP!C41</f>
        <v>Required</v>
      </c>
      <c r="C8" s="1960"/>
      <c r="D8" s="1960"/>
      <c r="E8" s="1960"/>
      <c r="F8" s="1960"/>
      <c r="G8" s="1960"/>
      <c r="H8" s="1960"/>
      <c r="I8" s="1981"/>
      <c r="J8" s="1959" t="str">
        <f>B8</f>
        <v>Required</v>
      </c>
      <c r="K8" s="1960"/>
      <c r="L8" s="1960"/>
      <c r="M8" s="1960"/>
      <c r="N8" s="1960"/>
      <c r="O8" s="1960"/>
      <c r="P8" s="1960"/>
      <c r="Q8" s="1981"/>
      <c r="R8" s="37"/>
      <c r="S8" s="37"/>
      <c r="T8" s="37"/>
      <c r="U8" s="37"/>
      <c r="V8" s="37"/>
      <c r="W8" s="37"/>
      <c r="X8" s="37"/>
      <c r="Y8" s="191"/>
      <c r="Z8" s="191"/>
      <c r="AA8" s="191"/>
      <c r="AB8" s="191"/>
      <c r="AC8" s="191"/>
      <c r="AD8" s="191"/>
      <c r="AE8" s="191"/>
      <c r="AF8" s="191"/>
    </row>
    <row r="9" spans="1:32" ht="12.75" customHeight="1" x14ac:dyDescent="0.2">
      <c r="A9" s="41"/>
      <c r="B9" s="2035">
        <f>RFP!D84</f>
        <v>0</v>
      </c>
      <c r="C9" s="2066"/>
      <c r="D9" s="2069">
        <f>RFP!D116</f>
        <v>0</v>
      </c>
      <c r="E9" s="2070"/>
      <c r="F9" s="1965">
        <f>RFP!D147</f>
        <v>0</v>
      </c>
      <c r="G9" s="1964"/>
      <c r="H9" s="2075">
        <f>RFP!D175</f>
        <v>0</v>
      </c>
      <c r="I9" s="2076"/>
      <c r="J9" s="1984">
        <f>RFP!G84</f>
        <v>0</v>
      </c>
      <c r="K9" s="1985"/>
      <c r="L9" s="2033">
        <f>RFP!G116</f>
        <v>0</v>
      </c>
      <c r="M9" s="1985"/>
      <c r="N9" s="2033">
        <f>RFP!G147</f>
        <v>0</v>
      </c>
      <c r="O9" s="1985"/>
      <c r="P9" s="2075">
        <f>RFP!G175</f>
        <v>0</v>
      </c>
      <c r="Q9" s="2076"/>
      <c r="Y9" s="191"/>
      <c r="Z9" s="191"/>
      <c r="AA9" s="191"/>
      <c r="AB9" s="191"/>
      <c r="AC9" s="191"/>
      <c r="AD9" s="191"/>
      <c r="AE9" s="191"/>
      <c r="AF9" s="191"/>
    </row>
    <row r="10" spans="1:32" s="43" customFormat="1" ht="12.75" customHeight="1" x14ac:dyDescent="0.2">
      <c r="A10" s="42" t="s">
        <v>48</v>
      </c>
      <c r="B10" s="1924"/>
      <c r="C10" s="1926"/>
      <c r="D10" s="1928"/>
      <c r="E10" s="1926"/>
      <c r="F10" s="1928"/>
      <c r="G10" s="1926"/>
      <c r="H10" s="2077"/>
      <c r="I10" s="2078"/>
      <c r="J10" s="1924"/>
      <c r="K10" s="1926"/>
      <c r="L10" s="2071"/>
      <c r="M10" s="2072"/>
      <c r="N10" s="2071"/>
      <c r="O10" s="2072"/>
      <c r="P10" s="2077"/>
      <c r="Q10" s="2078"/>
      <c r="R10" s="37"/>
      <c r="S10" s="37"/>
      <c r="T10" s="37"/>
      <c r="U10" s="37"/>
      <c r="V10" s="37"/>
      <c r="W10" s="37"/>
      <c r="X10" s="37"/>
      <c r="Y10" s="191"/>
      <c r="Z10" s="191"/>
      <c r="AA10" s="191"/>
      <c r="AB10" s="191"/>
      <c r="AC10" s="191"/>
      <c r="AD10" s="191"/>
      <c r="AE10" s="191"/>
      <c r="AF10" s="191"/>
    </row>
    <row r="11" spans="1:32" ht="11.25" customHeight="1" x14ac:dyDescent="0.2">
      <c r="A11" s="44" t="s">
        <v>49</v>
      </c>
      <c r="B11" s="1904">
        <f>RFP!D85</f>
        <v>0</v>
      </c>
      <c r="C11" s="1905"/>
      <c r="D11" s="1906">
        <f>RFP!D117</f>
        <v>0</v>
      </c>
      <c r="E11" s="1905"/>
      <c r="F11" s="1906">
        <f>RFP!D148</f>
        <v>0</v>
      </c>
      <c r="G11" s="1905"/>
      <c r="H11" s="1911">
        <f>RFP!D176</f>
        <v>0</v>
      </c>
      <c r="I11" s="1912"/>
      <c r="J11" s="1904">
        <f>RFP!G85</f>
        <v>0</v>
      </c>
      <c r="K11" s="1905"/>
      <c r="L11" s="1929">
        <f>RFP!G117</f>
        <v>0</v>
      </c>
      <c r="M11" s="1905"/>
      <c r="N11" s="1929">
        <f>RFP!G148</f>
        <v>0</v>
      </c>
      <c r="O11" s="1905"/>
      <c r="P11" s="1911">
        <f>RFP!G176</f>
        <v>0</v>
      </c>
      <c r="Q11" s="1912"/>
      <c r="Y11" s="191"/>
      <c r="Z11" s="191"/>
      <c r="AA11" s="191"/>
      <c r="AB11" s="191"/>
      <c r="AC11" s="191"/>
      <c r="AD11" s="191"/>
      <c r="AE11" s="191"/>
      <c r="AF11" s="191"/>
    </row>
    <row r="12" spans="1:32" ht="11.25" customHeight="1" thickBot="1" x14ac:dyDescent="0.25">
      <c r="A12" s="45" t="s">
        <v>50</v>
      </c>
      <c r="B12" s="1904">
        <f>RFP!D86</f>
        <v>0</v>
      </c>
      <c r="C12" s="1905"/>
      <c r="D12" s="1906">
        <f>RFP!D118</f>
        <v>0</v>
      </c>
      <c r="E12" s="1905"/>
      <c r="F12" s="1906">
        <f>RFP!D149</f>
        <v>0</v>
      </c>
      <c r="G12" s="1905"/>
      <c r="H12" s="1911">
        <f>RFP!D177</f>
        <v>0</v>
      </c>
      <c r="I12" s="1912"/>
      <c r="J12" s="1904">
        <f>RFP!G86</f>
        <v>0</v>
      </c>
      <c r="K12" s="1905"/>
      <c r="L12" s="1929">
        <f>RFP!G118</f>
        <v>0</v>
      </c>
      <c r="M12" s="1905"/>
      <c r="N12" s="1929">
        <f>RFP!G149</f>
        <v>0</v>
      </c>
      <c r="O12" s="1905"/>
      <c r="P12" s="1911">
        <f>RFP!G177</f>
        <v>0</v>
      </c>
      <c r="Q12" s="1912"/>
      <c r="Y12" s="191"/>
      <c r="Z12" s="191"/>
      <c r="AA12" s="191"/>
      <c r="AB12" s="191"/>
      <c r="AC12" s="191"/>
      <c r="AD12" s="191"/>
      <c r="AE12" s="191"/>
      <c r="AF12" s="191"/>
    </row>
    <row r="13" spans="1:32" s="43" customFormat="1" x14ac:dyDescent="0.2">
      <c r="A13" s="42" t="s">
        <v>51</v>
      </c>
      <c r="B13" s="2074"/>
      <c r="C13" s="2073"/>
      <c r="D13" s="2064"/>
      <c r="E13" s="2073"/>
      <c r="F13" s="2064"/>
      <c r="G13" s="2073"/>
      <c r="H13" s="2062"/>
      <c r="I13" s="1992"/>
      <c r="J13" s="2074"/>
      <c r="K13" s="2073"/>
      <c r="L13" s="1989"/>
      <c r="M13" s="2073"/>
      <c r="N13" s="1989"/>
      <c r="O13" s="2073"/>
      <c r="P13" s="2062"/>
      <c r="Q13" s="1992"/>
      <c r="R13" s="37"/>
      <c r="S13" s="37"/>
      <c r="T13" s="37"/>
      <c r="U13" s="37"/>
      <c r="V13" s="37"/>
      <c r="W13" s="37"/>
      <c r="X13" s="37"/>
      <c r="Y13" s="191"/>
      <c r="Z13" s="191"/>
      <c r="AA13" s="191"/>
      <c r="AB13" s="191"/>
      <c r="AC13" s="191"/>
      <c r="AD13" s="191"/>
      <c r="AE13" s="191"/>
      <c r="AF13" s="191"/>
    </row>
    <row r="14" spans="1:32" x14ac:dyDescent="0.2">
      <c r="A14" s="44" t="s">
        <v>52</v>
      </c>
      <c r="B14" s="1904">
        <f>RFP!D91</f>
        <v>0</v>
      </c>
      <c r="C14" s="1905"/>
      <c r="D14" s="1906">
        <f>RFP!D123</f>
        <v>0</v>
      </c>
      <c r="E14" s="1905"/>
      <c r="F14" s="1906">
        <f>RFP!D154</f>
        <v>0</v>
      </c>
      <c r="G14" s="1905"/>
      <c r="H14" s="2023">
        <f>RFP!D182</f>
        <v>0</v>
      </c>
      <c r="I14" s="2024"/>
      <c r="J14" s="1904">
        <f>RFP!G91</f>
        <v>0</v>
      </c>
      <c r="K14" s="1905"/>
      <c r="L14" s="1929">
        <f>RFP!G123</f>
        <v>0</v>
      </c>
      <c r="M14" s="1905"/>
      <c r="N14" s="1929">
        <f>RFP!G154</f>
        <v>0</v>
      </c>
      <c r="O14" s="1905"/>
      <c r="P14" s="2023">
        <f>RFP!G182</f>
        <v>0</v>
      </c>
      <c r="Q14" s="2024"/>
      <c r="Y14" s="191"/>
      <c r="Z14" s="191"/>
      <c r="AA14" s="191"/>
      <c r="AB14" s="191"/>
      <c r="AC14" s="191"/>
      <c r="AD14" s="191"/>
      <c r="AE14" s="191"/>
      <c r="AF14" s="191"/>
    </row>
    <row r="15" spans="1:32" x14ac:dyDescent="0.2">
      <c r="A15" s="44" t="s">
        <v>53</v>
      </c>
      <c r="B15" s="1904">
        <f>RFP!D92</f>
        <v>0</v>
      </c>
      <c r="C15" s="1905"/>
      <c r="D15" s="1906">
        <f>RFP!D124</f>
        <v>0</v>
      </c>
      <c r="E15" s="1905"/>
      <c r="F15" s="1906">
        <f>RFP!D155</f>
        <v>0</v>
      </c>
      <c r="G15" s="1905"/>
      <c r="H15" s="2023">
        <f>RFP!D183</f>
        <v>0</v>
      </c>
      <c r="I15" s="2024"/>
      <c r="J15" s="1904">
        <f>RFP!G92</f>
        <v>0</v>
      </c>
      <c r="K15" s="1905"/>
      <c r="L15" s="1929">
        <f>RFP!G124</f>
        <v>0</v>
      </c>
      <c r="M15" s="1905"/>
      <c r="N15" s="1929">
        <f>RFP!G155</f>
        <v>0</v>
      </c>
      <c r="O15" s="1905"/>
      <c r="P15" s="2023">
        <f>RFP!G183</f>
        <v>0</v>
      </c>
      <c r="Q15" s="2024"/>
      <c r="Y15" s="191"/>
      <c r="Z15" s="191"/>
      <c r="AA15" s="191"/>
      <c r="AB15" s="191"/>
      <c r="AC15" s="191"/>
      <c r="AD15" s="191"/>
      <c r="AE15" s="191"/>
      <c r="AF15" s="191"/>
    </row>
    <row r="16" spans="1:32" x14ac:dyDescent="0.2">
      <c r="A16" s="44" t="s">
        <v>54</v>
      </c>
      <c r="B16" s="1904">
        <f>RFP!D93</f>
        <v>0</v>
      </c>
      <c r="C16" s="1905"/>
      <c r="D16" s="1906">
        <f>RFP!D125</f>
        <v>0</v>
      </c>
      <c r="E16" s="1905"/>
      <c r="F16" s="1906">
        <f>RFP!D156</f>
        <v>0</v>
      </c>
      <c r="G16" s="1905"/>
      <c r="H16" s="2023">
        <f>RFP!D184</f>
        <v>0</v>
      </c>
      <c r="I16" s="2024"/>
      <c r="J16" s="1904">
        <f>RFP!G93</f>
        <v>0</v>
      </c>
      <c r="K16" s="1905"/>
      <c r="L16" s="1929">
        <f>RFP!G125</f>
        <v>0</v>
      </c>
      <c r="M16" s="1905"/>
      <c r="N16" s="1929">
        <f>RFP!G156</f>
        <v>0</v>
      </c>
      <c r="O16" s="1905"/>
      <c r="P16" s="2023">
        <f>RFP!G184</f>
        <v>0</v>
      </c>
      <c r="Q16" s="2024"/>
      <c r="Y16" s="191"/>
      <c r="Z16" s="191"/>
      <c r="AA16" s="191"/>
      <c r="AB16" s="191"/>
      <c r="AC16" s="191"/>
      <c r="AD16" s="191"/>
      <c r="AE16" s="191"/>
      <c r="AF16" s="191"/>
    </row>
    <row r="17" spans="1:32" ht="11.25" customHeight="1" x14ac:dyDescent="0.2">
      <c r="A17" s="44" t="s">
        <v>55</v>
      </c>
      <c r="B17" s="1904">
        <f>RFP!D95</f>
        <v>0</v>
      </c>
      <c r="C17" s="1905"/>
      <c r="D17" s="1906">
        <f>RFP!D127</f>
        <v>0</v>
      </c>
      <c r="E17" s="1905"/>
      <c r="F17" s="1906">
        <f>RFP!D158</f>
        <v>0</v>
      </c>
      <c r="G17" s="1905"/>
      <c r="H17" s="2023">
        <f>RFP!D186</f>
        <v>0</v>
      </c>
      <c r="I17" s="2024"/>
      <c r="J17" s="1904">
        <f>RFP!G95</f>
        <v>0</v>
      </c>
      <c r="K17" s="1905"/>
      <c r="L17" s="1929">
        <f>RFP!G127</f>
        <v>0</v>
      </c>
      <c r="M17" s="1905"/>
      <c r="N17" s="1929">
        <f>RFP!G158</f>
        <v>0</v>
      </c>
      <c r="O17" s="1905"/>
      <c r="P17" s="2023">
        <f>RFP!G186</f>
        <v>0</v>
      </c>
      <c r="Q17" s="2024"/>
      <c r="Y17" s="191"/>
      <c r="Z17" s="191"/>
      <c r="AA17" s="191"/>
      <c r="AB17" s="191"/>
      <c r="AC17" s="191"/>
      <c r="AD17" s="191"/>
      <c r="AE17" s="191"/>
      <c r="AF17" s="191"/>
    </row>
    <row r="18" spans="1:32" x14ac:dyDescent="0.2">
      <c r="A18" s="44" t="s">
        <v>56</v>
      </c>
      <c r="B18" s="1897">
        <f>RFP!D94</f>
        <v>0</v>
      </c>
      <c r="C18" s="1898"/>
      <c r="D18" s="1899">
        <f>RFP!D126</f>
        <v>0</v>
      </c>
      <c r="E18" s="1898"/>
      <c r="F18" s="1899">
        <f>RFP!D157</f>
        <v>0</v>
      </c>
      <c r="G18" s="1898"/>
      <c r="H18" s="2021">
        <f>RFP!D185</f>
        <v>0</v>
      </c>
      <c r="I18" s="2022"/>
      <c r="J18" s="1897">
        <f>RFP!G94</f>
        <v>0</v>
      </c>
      <c r="K18" s="1898"/>
      <c r="L18" s="1901">
        <f>RFP!G126</f>
        <v>0</v>
      </c>
      <c r="M18" s="1898"/>
      <c r="N18" s="1901">
        <f>RFP!G157</f>
        <v>0</v>
      </c>
      <c r="O18" s="1898"/>
      <c r="P18" s="2093">
        <f>RFP!G185</f>
        <v>0</v>
      </c>
      <c r="Q18" s="2022"/>
      <c r="Y18" s="191"/>
      <c r="Z18" s="191"/>
      <c r="AA18" s="191"/>
      <c r="AB18" s="191"/>
      <c r="AC18" s="191"/>
      <c r="AD18" s="191"/>
      <c r="AE18" s="191"/>
      <c r="AF18" s="191"/>
    </row>
    <row r="19" spans="1:32" s="43" customFormat="1" x14ac:dyDescent="0.2">
      <c r="A19" s="46" t="s">
        <v>57</v>
      </c>
      <c r="B19" s="1924"/>
      <c r="C19" s="1926"/>
      <c r="D19" s="1928"/>
      <c r="E19" s="1926"/>
      <c r="F19" s="1928"/>
      <c r="G19" s="1926"/>
      <c r="H19" s="2077"/>
      <c r="I19" s="2078"/>
      <c r="J19" s="1924"/>
      <c r="K19" s="1926"/>
      <c r="L19" s="1927"/>
      <c r="M19" s="1926"/>
      <c r="N19" s="1927"/>
      <c r="O19" s="1926"/>
      <c r="P19" s="2077"/>
      <c r="Q19" s="2078"/>
      <c r="R19" s="37"/>
      <c r="S19" s="37"/>
      <c r="T19" s="37"/>
      <c r="U19" s="37"/>
      <c r="V19" s="37"/>
      <c r="W19" s="37"/>
      <c r="X19" s="37"/>
      <c r="Y19" s="191"/>
      <c r="Z19" s="191"/>
      <c r="AA19" s="191"/>
      <c r="AB19" s="191"/>
      <c r="AC19" s="191"/>
      <c r="AD19" s="191"/>
      <c r="AE19" s="191"/>
      <c r="AF19" s="191"/>
    </row>
    <row r="20" spans="1:32" x14ac:dyDescent="0.2">
      <c r="A20" s="44" t="s">
        <v>49</v>
      </c>
      <c r="B20" s="1932">
        <f>RFP!D87</f>
        <v>0</v>
      </c>
      <c r="C20" s="1933"/>
      <c r="D20" s="1934">
        <f>RFP!D119</f>
        <v>0</v>
      </c>
      <c r="E20" s="1933"/>
      <c r="F20" s="1934">
        <f>RFP!D150</f>
        <v>0</v>
      </c>
      <c r="G20" s="1933"/>
      <c r="H20" s="2027">
        <f>RFP!D178</f>
        <v>0</v>
      </c>
      <c r="I20" s="2028"/>
      <c r="J20" s="1932">
        <f>RFP!G87</f>
        <v>0</v>
      </c>
      <c r="K20" s="1933"/>
      <c r="L20" s="1936">
        <f>RFP!G119</f>
        <v>0</v>
      </c>
      <c r="M20" s="1933"/>
      <c r="N20" s="1936">
        <f>RFP!G150</f>
        <v>0</v>
      </c>
      <c r="O20" s="1933"/>
      <c r="P20" s="2027">
        <f>RFP!G178</f>
        <v>0</v>
      </c>
      <c r="Q20" s="2028"/>
      <c r="Y20" s="191"/>
      <c r="Z20" s="191"/>
      <c r="AA20" s="191"/>
      <c r="AB20" s="191"/>
      <c r="AC20" s="191"/>
      <c r="AD20" s="191"/>
      <c r="AE20" s="191"/>
      <c r="AF20" s="191"/>
    </row>
    <row r="21" spans="1:32" x14ac:dyDescent="0.2">
      <c r="A21" s="47" t="s">
        <v>50</v>
      </c>
      <c r="B21" s="1937">
        <f>RFP!D88</f>
        <v>0</v>
      </c>
      <c r="C21" s="1941"/>
      <c r="D21" s="1939">
        <f>RFP!D120</f>
        <v>0</v>
      </c>
      <c r="E21" s="1941"/>
      <c r="F21" s="1939">
        <f>RFP!D151</f>
        <v>0</v>
      </c>
      <c r="G21" s="1941"/>
      <c r="H21" s="2025">
        <f>RFP!D179</f>
        <v>0</v>
      </c>
      <c r="I21" s="2026"/>
      <c r="J21" s="1937">
        <f>RFP!G88</f>
        <v>0</v>
      </c>
      <c r="K21" s="1938"/>
      <c r="L21" s="1942">
        <f>RFP!G120</f>
        <v>0</v>
      </c>
      <c r="M21" s="1938"/>
      <c r="N21" s="1942">
        <f>RFP!G151</f>
        <v>0</v>
      </c>
      <c r="O21" s="1938"/>
      <c r="P21" s="2095">
        <f>RFP!G179</f>
        <v>0</v>
      </c>
      <c r="Q21" s="2026"/>
      <c r="Y21" s="191"/>
      <c r="Z21" s="191"/>
      <c r="AA21" s="191"/>
      <c r="AB21" s="191"/>
      <c r="AC21" s="191"/>
      <c r="AD21" s="191"/>
      <c r="AE21" s="191"/>
      <c r="AF21" s="191"/>
    </row>
    <row r="22" spans="1:32" s="43" customFormat="1" x14ac:dyDescent="0.2">
      <c r="A22" s="46" t="s">
        <v>58</v>
      </c>
      <c r="B22" s="1924"/>
      <c r="C22" s="1926"/>
      <c r="D22" s="1928"/>
      <c r="E22" s="1926"/>
      <c r="F22" s="1928"/>
      <c r="G22" s="1926"/>
      <c r="H22" s="2077"/>
      <c r="I22" s="2078"/>
      <c r="J22" s="1924"/>
      <c r="K22" s="1926"/>
      <c r="L22" s="1927"/>
      <c r="M22" s="1926"/>
      <c r="N22" s="1927"/>
      <c r="O22" s="1926"/>
      <c r="P22" s="2077"/>
      <c r="Q22" s="2078"/>
      <c r="R22" s="37"/>
      <c r="S22" s="37"/>
      <c r="T22" s="37"/>
      <c r="U22" s="37"/>
      <c r="V22" s="37"/>
      <c r="W22" s="37"/>
      <c r="X22" s="37"/>
      <c r="Y22" s="191"/>
      <c r="Z22" s="191"/>
      <c r="AA22" s="191"/>
      <c r="AB22" s="191"/>
      <c r="AC22" s="191"/>
      <c r="AD22" s="191"/>
      <c r="AE22" s="191"/>
      <c r="AF22" s="191"/>
    </row>
    <row r="23" spans="1:32" x14ac:dyDescent="0.2">
      <c r="A23" s="44" t="s">
        <v>49</v>
      </c>
      <c r="B23" s="1904">
        <f>RFP!D89</f>
        <v>0</v>
      </c>
      <c r="C23" s="1905"/>
      <c r="D23" s="1906">
        <f>RFP!D121</f>
        <v>0</v>
      </c>
      <c r="E23" s="1905"/>
      <c r="F23" s="1906">
        <f>RFP!D152</f>
        <v>0</v>
      </c>
      <c r="G23" s="1905"/>
      <c r="H23" s="2023">
        <f>RFP!D180</f>
        <v>0</v>
      </c>
      <c r="I23" s="2024"/>
      <c r="J23" s="1904">
        <f>RFP!G89</f>
        <v>0</v>
      </c>
      <c r="K23" s="1905"/>
      <c r="L23" s="1929">
        <f>RFP!G121</f>
        <v>0</v>
      </c>
      <c r="M23" s="1905"/>
      <c r="N23" s="1929">
        <f>RFP!G152</f>
        <v>0</v>
      </c>
      <c r="O23" s="1905"/>
      <c r="P23" s="2023">
        <f>RFP!G180</f>
        <v>0</v>
      </c>
      <c r="Q23" s="2024"/>
      <c r="Y23" s="191"/>
      <c r="Z23" s="191"/>
      <c r="AA23" s="191"/>
      <c r="AB23" s="191"/>
      <c r="AC23" s="191"/>
      <c r="AD23" s="191"/>
      <c r="AE23" s="191"/>
      <c r="AF23" s="191"/>
    </row>
    <row r="24" spans="1:32" x14ac:dyDescent="0.2">
      <c r="A24" s="47" t="s">
        <v>50</v>
      </c>
      <c r="B24" s="1897">
        <f>RFP!D90</f>
        <v>0</v>
      </c>
      <c r="C24" s="1898"/>
      <c r="D24" s="1899">
        <f>RFP!D122</f>
        <v>0</v>
      </c>
      <c r="E24" s="1898"/>
      <c r="F24" s="1899">
        <f>RFP!D153</f>
        <v>0</v>
      </c>
      <c r="G24" s="1898"/>
      <c r="H24" s="2021">
        <f>RFP!D181</f>
        <v>0</v>
      </c>
      <c r="I24" s="2022"/>
      <c r="J24" s="1897">
        <f>RFP!G90</f>
        <v>0</v>
      </c>
      <c r="K24" s="1898"/>
      <c r="L24" s="1901">
        <f>RFP!G122</f>
        <v>0</v>
      </c>
      <c r="M24" s="1898"/>
      <c r="N24" s="1901">
        <f>RFP!G153</f>
        <v>0</v>
      </c>
      <c r="O24" s="1898"/>
      <c r="P24" s="2093">
        <f>RFP!G181</f>
        <v>0</v>
      </c>
      <c r="Q24" s="2022"/>
      <c r="Y24" s="191"/>
      <c r="Z24" s="191"/>
      <c r="AA24" s="191"/>
      <c r="AB24" s="191"/>
      <c r="AC24" s="191"/>
      <c r="AD24" s="191"/>
      <c r="AE24" s="191"/>
      <c r="AF24" s="191"/>
    </row>
    <row r="25" spans="1:32" s="43" customFormat="1" x14ac:dyDescent="0.2">
      <c r="A25" s="42" t="s">
        <v>59</v>
      </c>
      <c r="B25" s="1924"/>
      <c r="C25" s="1926"/>
      <c r="D25" s="1928"/>
      <c r="E25" s="1926"/>
      <c r="F25" s="1928"/>
      <c r="G25" s="1926"/>
      <c r="H25" s="2077"/>
      <c r="I25" s="2078"/>
      <c r="J25" s="1924"/>
      <c r="K25" s="1926"/>
      <c r="L25" s="1927"/>
      <c r="M25" s="1926"/>
      <c r="N25" s="1927"/>
      <c r="O25" s="1926"/>
      <c r="P25" s="2077"/>
      <c r="Q25" s="2078"/>
      <c r="R25" s="37"/>
      <c r="S25" s="37"/>
      <c r="T25" s="37"/>
      <c r="U25" s="37"/>
      <c r="V25" s="37"/>
      <c r="W25" s="37"/>
      <c r="X25" s="37"/>
      <c r="Y25" s="191"/>
      <c r="Z25" s="191"/>
      <c r="AA25" s="191"/>
      <c r="AB25" s="191"/>
      <c r="AC25" s="191"/>
      <c r="AD25" s="191"/>
      <c r="AE25" s="191"/>
      <c r="AF25" s="191"/>
    </row>
    <row r="26" spans="1:32" s="49" customFormat="1" x14ac:dyDescent="0.2">
      <c r="A26" s="47" t="s">
        <v>60</v>
      </c>
      <c r="B26" s="1902">
        <f>RFP!D97</f>
        <v>0</v>
      </c>
      <c r="C26" s="2087"/>
      <c r="D26" s="2088">
        <f>RFP!D129</f>
        <v>0</v>
      </c>
      <c r="E26" s="2087"/>
      <c r="F26" s="2088">
        <f>RFP!D160</f>
        <v>0</v>
      </c>
      <c r="G26" s="2087"/>
      <c r="H26" s="2089">
        <f>RFP!D188</f>
        <v>0</v>
      </c>
      <c r="I26" s="2090"/>
      <c r="J26" s="1902">
        <f>RFP!G97</f>
        <v>0</v>
      </c>
      <c r="K26" s="1941"/>
      <c r="L26" s="2019">
        <f>RFP!G129</f>
        <v>0</v>
      </c>
      <c r="M26" s="1941"/>
      <c r="N26" s="2019">
        <f>RFP!G160</f>
        <v>0</v>
      </c>
      <c r="O26" s="1941"/>
      <c r="P26" s="2094">
        <f>RFP!G188</f>
        <v>0</v>
      </c>
      <c r="Q26" s="2090"/>
      <c r="R26" s="48"/>
      <c r="S26" s="48"/>
      <c r="T26" s="48"/>
      <c r="U26" s="48"/>
      <c r="V26" s="48"/>
      <c r="W26" s="48"/>
      <c r="X26" s="48"/>
      <c r="Y26" s="192"/>
      <c r="Z26" s="192"/>
      <c r="AA26" s="192"/>
      <c r="AB26" s="192"/>
      <c r="AC26" s="192"/>
      <c r="AD26" s="192"/>
      <c r="AE26" s="192"/>
      <c r="AF26" s="192"/>
    </row>
    <row r="27" spans="1:32" s="50" customFormat="1" ht="13.5" customHeight="1" thickBot="1" x14ac:dyDescent="0.25">
      <c r="A27" s="77" t="s">
        <v>144</v>
      </c>
      <c r="B27" s="2091">
        <f>RFP!D96</f>
        <v>0</v>
      </c>
      <c r="C27" s="2092"/>
      <c r="D27" s="2085">
        <f>RFP!D128</f>
        <v>0</v>
      </c>
      <c r="E27" s="2092"/>
      <c r="F27" s="2085">
        <f>RFP!D159</f>
        <v>0</v>
      </c>
      <c r="G27" s="2092"/>
      <c r="H27" s="2085">
        <f>RFP!D187</f>
        <v>0</v>
      </c>
      <c r="I27" s="2086"/>
      <c r="J27" s="1913">
        <f>RFP!G96</f>
        <v>0</v>
      </c>
      <c r="K27" s="2016"/>
      <c r="L27" s="2017">
        <f>RFP!G128</f>
        <v>0</v>
      </c>
      <c r="M27" s="2016"/>
      <c r="N27" s="2017">
        <f>RFP!G159</f>
        <v>0</v>
      </c>
      <c r="O27" s="2016"/>
      <c r="P27" s="2085">
        <f>RFP!G187</f>
        <v>0</v>
      </c>
      <c r="Q27" s="2086"/>
      <c r="R27" s="48"/>
      <c r="S27" s="48"/>
      <c r="T27" s="48"/>
      <c r="U27" s="48"/>
      <c r="V27" s="48"/>
      <c r="W27" s="48"/>
      <c r="X27" s="48"/>
      <c r="Y27" s="192"/>
      <c r="Z27" s="192"/>
      <c r="AA27" s="192"/>
      <c r="AB27" s="192"/>
      <c r="AC27" s="192"/>
      <c r="AD27" s="192"/>
      <c r="AE27" s="192"/>
      <c r="AF27" s="192"/>
    </row>
    <row r="28" spans="1:32" s="40" customFormat="1" ht="13.5" customHeight="1" thickBot="1" x14ac:dyDescent="0.25">
      <c r="A28" s="212"/>
      <c r="B28" s="1977" t="s">
        <v>259</v>
      </c>
      <c r="C28" s="1870"/>
      <c r="D28" s="1870"/>
      <c r="E28" s="1870"/>
      <c r="F28" s="1870"/>
      <c r="G28" s="1870"/>
      <c r="H28" s="1870"/>
      <c r="I28" s="1870"/>
      <c r="J28" s="1870"/>
      <c r="K28" s="1870"/>
      <c r="L28" s="1870"/>
      <c r="M28" s="1870"/>
      <c r="N28" s="1870"/>
      <c r="O28" s="1870"/>
      <c r="P28" s="1870"/>
      <c r="Q28" s="1871"/>
      <c r="R28" s="39"/>
      <c r="S28" s="39"/>
      <c r="T28" s="39"/>
      <c r="U28" s="39"/>
      <c r="V28" s="39"/>
      <c r="W28" s="39"/>
      <c r="X28" s="39"/>
      <c r="Y28" s="193"/>
      <c r="Z28" s="193"/>
      <c r="AA28" s="193"/>
      <c r="AB28" s="193"/>
      <c r="AC28" s="193"/>
      <c r="AD28" s="193"/>
      <c r="AE28" s="193"/>
      <c r="AF28" s="193"/>
    </row>
    <row r="29" spans="1:32" x14ac:dyDescent="0.2">
      <c r="A29" s="51" t="s">
        <v>61</v>
      </c>
      <c r="B29" s="206">
        <f>RFP!D71</f>
        <v>0</v>
      </c>
      <c r="C29" s="207">
        <f>IF(RFP!$D$306=0,LevelFundedWorksheet!B137,RFP!$D$306)</f>
        <v>0</v>
      </c>
      <c r="D29" s="486">
        <f>RFP!D105</f>
        <v>0</v>
      </c>
      <c r="E29" s="207">
        <f>IF(RFP!$D$306=0,LevelFundedWorksheet!B144,RFP!$D$306)</f>
        <v>0</v>
      </c>
      <c r="F29" s="203">
        <f>RFP!D136</f>
        <v>0</v>
      </c>
      <c r="G29" s="207">
        <f>IF(RFP!$D$306=0,LevelFundedWorksheet!B151,RFP!$D$306)</f>
        <v>0</v>
      </c>
      <c r="H29" s="487">
        <f>RFP!D164</f>
        <v>0</v>
      </c>
      <c r="I29" s="207">
        <f>IF(RFP!$D$306=0,LevelFundedWorksheet!B158,RFP!$D$306)</f>
        <v>0</v>
      </c>
      <c r="J29" s="52">
        <f>RFP!F71</f>
        <v>0</v>
      </c>
      <c r="K29" s="197">
        <f>IF(RFP!$F306=0,LevelFundedWorksheet!E137,RFP!$F306)</f>
        <v>0</v>
      </c>
      <c r="L29" s="200">
        <f>RFP!F105</f>
        <v>0</v>
      </c>
      <c r="M29" s="197">
        <f>IF(RFP!$F306=0,LevelFundedWorksheet!E144,RFP!$F306)</f>
        <v>0</v>
      </c>
      <c r="N29" s="195">
        <f>RFP!F136</f>
        <v>0</v>
      </c>
      <c r="O29" s="197">
        <f>IF(RFP!$F306=0,LevelFundedWorksheet!$E151,RFP!$F306)</f>
        <v>0</v>
      </c>
      <c r="P29" s="497">
        <f>RFP!F164</f>
        <v>0</v>
      </c>
      <c r="Q29" s="490">
        <f>IF(RFP!$F306=0,LevelFundedWorksheet!$E158,RFP!$F306)</f>
        <v>0</v>
      </c>
      <c r="Y29" s="191"/>
      <c r="Z29" s="191"/>
      <c r="AA29" s="191"/>
      <c r="AB29" s="191"/>
      <c r="AC29" s="191"/>
      <c r="AD29" s="191"/>
      <c r="AE29" s="191"/>
      <c r="AF29" s="191"/>
    </row>
    <row r="30" spans="1:32" x14ac:dyDescent="0.2">
      <c r="A30" s="53" t="s">
        <v>42</v>
      </c>
      <c r="B30" s="54">
        <f>RFP!D72</f>
        <v>0</v>
      </c>
      <c r="C30" s="207">
        <f>IF(RFP!D307=0,LevelFundedWorksheet!B138,RFP!D307)</f>
        <v>0</v>
      </c>
      <c r="D30" s="202">
        <f>RFP!D106</f>
        <v>0</v>
      </c>
      <c r="E30" s="207">
        <f>IF(RFP!$D307=0,LevelFundedWorksheet!B145,RFP!$D307)</f>
        <v>0</v>
      </c>
      <c r="F30" s="196">
        <f>RFP!D137</f>
        <v>0</v>
      </c>
      <c r="G30" s="207">
        <f>IF(RFP!$D307=0,LevelFundedWorksheet!B152,RFP!$D307)</f>
        <v>0</v>
      </c>
      <c r="H30" s="488">
        <f>RFP!D165</f>
        <v>0</v>
      </c>
      <c r="I30" s="207">
        <f>IF(RFP!$D307=0,LevelFundedWorksheet!B159,RFP!$D307)</f>
        <v>0</v>
      </c>
      <c r="J30" s="54">
        <f>RFP!F72</f>
        <v>0</v>
      </c>
      <c r="K30" s="207">
        <f>IF(RFP!$F307=0,LevelFundedWorksheet!E138,RFP!$F307)</f>
        <v>0</v>
      </c>
      <c r="L30" s="202">
        <f>RFP!F106</f>
        <v>0</v>
      </c>
      <c r="M30" s="207">
        <f>IF(RFP!$F307=0,LevelFundedWorksheet!E145,RFP!$F307)</f>
        <v>0</v>
      </c>
      <c r="N30" s="196">
        <f>RFP!F137</f>
        <v>0</v>
      </c>
      <c r="O30" s="207">
        <f>IF(RFP!$F307=0,LevelFundedWorksheet!$E152,RFP!$F307)</f>
        <v>0</v>
      </c>
      <c r="P30" s="489">
        <f>RFP!F165</f>
        <v>0</v>
      </c>
      <c r="Q30" s="1186">
        <f>IF(RFP!$F307=0,LevelFundedWorksheet!$E159,RFP!$F307)</f>
        <v>0</v>
      </c>
      <c r="Y30" s="191"/>
      <c r="Z30" s="191"/>
      <c r="AA30" s="191"/>
      <c r="AB30" s="191"/>
      <c r="AC30" s="191"/>
      <c r="AD30" s="191"/>
      <c r="AE30" s="191"/>
      <c r="AF30" s="191"/>
    </row>
    <row r="31" spans="1:32" x14ac:dyDescent="0.2">
      <c r="A31" s="53" t="s">
        <v>43</v>
      </c>
      <c r="B31" s="54">
        <f>RFP!D73</f>
        <v>0</v>
      </c>
      <c r="C31" s="207">
        <f>IF(RFP!D308=0,LevelFundedWorksheet!B139,RFP!D308)</f>
        <v>0</v>
      </c>
      <c r="D31" s="202">
        <f>RFP!D107</f>
        <v>0</v>
      </c>
      <c r="E31" s="207">
        <f>IF(RFP!$D308=0,LevelFundedWorksheet!B146,RFP!$D308)</f>
        <v>0</v>
      </c>
      <c r="F31" s="196">
        <f>RFP!D138</f>
        <v>0</v>
      </c>
      <c r="G31" s="207">
        <f>IF(RFP!$D308=0,LevelFundedWorksheet!B153,RFP!$D308)</f>
        <v>0</v>
      </c>
      <c r="H31" s="488">
        <f>RFP!D166</f>
        <v>0</v>
      </c>
      <c r="I31" s="207">
        <f>IF(RFP!$D308=0,LevelFundedWorksheet!B160,RFP!$D308)</f>
        <v>0</v>
      </c>
      <c r="J31" s="54">
        <f>RFP!F73</f>
        <v>0</v>
      </c>
      <c r="K31" s="207">
        <f>IF(RFP!$F308=0,LevelFundedWorksheet!E139,RFP!$F308)</f>
        <v>0</v>
      </c>
      <c r="L31" s="202">
        <f>RFP!F107</f>
        <v>0</v>
      </c>
      <c r="M31" s="207">
        <f>IF(RFP!$F308=0,LevelFundedWorksheet!E146,RFP!$F308)</f>
        <v>0</v>
      </c>
      <c r="N31" s="196">
        <f>RFP!F138</f>
        <v>0</v>
      </c>
      <c r="O31" s="207">
        <f>IF(RFP!$F308=0,LevelFundedWorksheet!$E153,RFP!$F308)</f>
        <v>0</v>
      </c>
      <c r="P31" s="489">
        <f>RFP!F166</f>
        <v>0</v>
      </c>
      <c r="Q31" s="1186">
        <f>IF(RFP!$F308=0,LevelFundedWorksheet!$E160,RFP!$F308)</f>
        <v>0</v>
      </c>
      <c r="Y31" s="191"/>
      <c r="Z31" s="191"/>
      <c r="AA31" s="191"/>
      <c r="AB31" s="191"/>
      <c r="AC31" s="191"/>
      <c r="AD31" s="191"/>
      <c r="AE31" s="191"/>
      <c r="AF31" s="191"/>
    </row>
    <row r="32" spans="1:32" x14ac:dyDescent="0.2">
      <c r="A32" s="53" t="s">
        <v>44</v>
      </c>
      <c r="B32" s="54">
        <f>RFP!D74</f>
        <v>0</v>
      </c>
      <c r="C32" s="207">
        <f>IF(RFP!D309=0,LevelFundedWorksheet!B140,RFP!D309)</f>
        <v>0</v>
      </c>
      <c r="D32" s="202">
        <f>RFP!D108</f>
        <v>0</v>
      </c>
      <c r="E32" s="207">
        <f>IF(RFP!$D309=0,LevelFundedWorksheet!B147,RFP!$D309)</f>
        <v>0</v>
      </c>
      <c r="F32" s="196">
        <f>RFP!D139</f>
        <v>0</v>
      </c>
      <c r="G32" s="207">
        <f>IF(RFP!$D309=0,LevelFundedWorksheet!B154,RFP!$D309)</f>
        <v>0</v>
      </c>
      <c r="H32" s="488">
        <f>RFP!D167</f>
        <v>0</v>
      </c>
      <c r="I32" s="207">
        <f>IF(RFP!$D309=0,LevelFundedWorksheet!B161,RFP!$D309)</f>
        <v>0</v>
      </c>
      <c r="J32" s="54">
        <f>RFP!F74</f>
        <v>0</v>
      </c>
      <c r="K32" s="207">
        <f>IF(RFP!$F309=0,LevelFundedWorksheet!E140,RFP!$F309)</f>
        <v>0</v>
      </c>
      <c r="L32" s="202">
        <f>RFP!F108</f>
        <v>0</v>
      </c>
      <c r="M32" s="207">
        <f>IF(RFP!$F309=0,LevelFundedWorksheet!E147,RFP!$F309)</f>
        <v>0</v>
      </c>
      <c r="N32" s="196">
        <f>RFP!D139</f>
        <v>0</v>
      </c>
      <c r="O32" s="207">
        <f>IF(RFP!$F309=0,LevelFundedWorksheet!$E154,RFP!$F309)</f>
        <v>0</v>
      </c>
      <c r="P32" s="489">
        <f>RFP!F167</f>
        <v>0</v>
      </c>
      <c r="Q32" s="1186">
        <f>IF(RFP!$F309=0,LevelFundedWorksheet!$E161,RFP!$F309)</f>
        <v>0</v>
      </c>
      <c r="Y32" s="191"/>
      <c r="Z32" s="191"/>
      <c r="AA32" s="191"/>
      <c r="AB32" s="191"/>
      <c r="AC32" s="191"/>
      <c r="AD32" s="191"/>
      <c r="AE32" s="191"/>
      <c r="AF32" s="191"/>
    </row>
    <row r="33" spans="1:32" s="38" customFormat="1" x14ac:dyDescent="0.2">
      <c r="A33" s="82" t="s">
        <v>62</v>
      </c>
      <c r="B33" s="2011">
        <f>SUMPRODUCT(B29:B32,C29:C32)</f>
        <v>0</v>
      </c>
      <c r="C33" s="2012"/>
      <c r="D33" s="2014">
        <f t="shared" ref="D33" si="0">SUMPRODUCT(D29:D32,E29:E32)</f>
        <v>0</v>
      </c>
      <c r="E33" s="2012"/>
      <c r="F33" s="2014">
        <f t="shared" ref="F33" si="1">SUMPRODUCT(F29:F32,G29:G32)</f>
        <v>0</v>
      </c>
      <c r="G33" s="2012"/>
      <c r="H33" s="2013">
        <f t="shared" ref="H33" si="2">SUMPRODUCT(H29:H32,I29:I32)</f>
        <v>0</v>
      </c>
      <c r="I33" s="2013"/>
      <c r="J33" s="2011">
        <f>SUMPRODUCT(J29:J32,K29:K32)</f>
        <v>0</v>
      </c>
      <c r="K33" s="2012"/>
      <c r="L33" s="2014">
        <f t="shared" ref="L33" si="3">SUMPRODUCT(L29:L32,M29:M32)</f>
        <v>0</v>
      </c>
      <c r="M33" s="2012"/>
      <c r="N33" s="2014">
        <f t="shared" ref="N33" si="4">SUMPRODUCT(N29:N32,O29:O32)</f>
        <v>0</v>
      </c>
      <c r="O33" s="2012"/>
      <c r="P33" s="2013">
        <f t="shared" ref="P33" si="5">SUMPRODUCT(P29:P32,Q29:Q32)</f>
        <v>0</v>
      </c>
      <c r="Q33" s="2015"/>
      <c r="R33" s="37"/>
      <c r="S33" s="37"/>
      <c r="T33" s="37"/>
      <c r="U33" s="37"/>
      <c r="V33" s="37"/>
      <c r="W33" s="37"/>
      <c r="X33" s="37"/>
      <c r="Y33" s="191"/>
      <c r="Z33" s="191"/>
      <c r="AA33" s="191"/>
      <c r="AB33" s="191"/>
      <c r="AC33" s="191"/>
      <c r="AD33" s="191"/>
      <c r="AE33" s="191"/>
      <c r="AF33" s="191"/>
    </row>
    <row r="34" spans="1:32" s="38" customFormat="1" ht="13.5" customHeight="1" thickBot="1" x14ac:dyDescent="0.25">
      <c r="A34" s="123" t="s">
        <v>63</v>
      </c>
      <c r="B34" s="2006">
        <f>B33*12</f>
        <v>0</v>
      </c>
      <c r="C34" s="2007"/>
      <c r="D34" s="2009">
        <f t="shared" ref="D34" si="6">D33*12</f>
        <v>0</v>
      </c>
      <c r="E34" s="2007"/>
      <c r="F34" s="2009">
        <f t="shared" ref="F34" si="7">F33*12</f>
        <v>0</v>
      </c>
      <c r="G34" s="2007"/>
      <c r="H34" s="2079">
        <f t="shared" ref="H34" si="8">H33*12</f>
        <v>0</v>
      </c>
      <c r="I34" s="2080"/>
      <c r="J34" s="2006">
        <f>J33*12</f>
        <v>0</v>
      </c>
      <c r="K34" s="2007"/>
      <c r="L34" s="2009">
        <f t="shared" ref="L34" si="9">L33*12</f>
        <v>0</v>
      </c>
      <c r="M34" s="2007"/>
      <c r="N34" s="2009">
        <f t="shared" ref="N34" si="10">N33*12</f>
        <v>0</v>
      </c>
      <c r="O34" s="2007"/>
      <c r="P34" s="2079">
        <f t="shared" ref="P34" si="11">P33*12</f>
        <v>0</v>
      </c>
      <c r="Q34" s="2081"/>
      <c r="R34" s="37"/>
      <c r="S34" s="37"/>
      <c r="T34" s="37"/>
      <c r="U34" s="37"/>
      <c r="V34" s="37"/>
      <c r="W34" s="37"/>
      <c r="X34" s="37"/>
      <c r="Y34" s="191"/>
      <c r="Z34" s="191"/>
      <c r="AA34" s="191"/>
      <c r="AB34" s="191"/>
      <c r="AC34" s="191"/>
      <c r="AD34" s="191"/>
      <c r="AE34" s="191"/>
      <c r="AF34" s="191"/>
    </row>
    <row r="35" spans="1:32" s="38" customFormat="1" ht="13.5" customHeight="1" thickBot="1" x14ac:dyDescent="0.25">
      <c r="A35" s="699" t="s">
        <v>427</v>
      </c>
      <c r="B35" s="1889">
        <f>SUM(B34:I34)</f>
        <v>0</v>
      </c>
      <c r="C35" s="1890"/>
      <c r="D35" s="1890"/>
      <c r="E35" s="1890"/>
      <c r="F35" s="1890"/>
      <c r="G35" s="1890"/>
      <c r="H35" s="1890"/>
      <c r="I35" s="1891"/>
      <c r="J35" s="1889">
        <f>SUM(J34:Q34)</f>
        <v>0</v>
      </c>
      <c r="K35" s="1890"/>
      <c r="L35" s="1890"/>
      <c r="M35" s="1890"/>
      <c r="N35" s="1890"/>
      <c r="O35" s="1890"/>
      <c r="P35" s="1890"/>
      <c r="Q35" s="1891"/>
      <c r="R35" s="37"/>
      <c r="S35" s="37"/>
      <c r="T35" s="37"/>
      <c r="U35" s="37"/>
      <c r="V35" s="37"/>
      <c r="W35" s="37"/>
      <c r="X35" s="37"/>
      <c r="Y35" s="191"/>
      <c r="Z35" s="191"/>
      <c r="AA35" s="191"/>
      <c r="AB35" s="191"/>
      <c r="AC35" s="191"/>
      <c r="AD35" s="191"/>
      <c r="AE35" s="191"/>
      <c r="AF35" s="191"/>
    </row>
    <row r="36" spans="1:32" s="38" customFormat="1" ht="13.5" customHeight="1" thickBot="1" x14ac:dyDescent="0.25">
      <c r="A36" s="699" t="s">
        <v>208</v>
      </c>
      <c r="B36" s="1889">
        <f>RFP!H194+RFP!D196</f>
        <v>0</v>
      </c>
      <c r="C36" s="1890"/>
      <c r="D36" s="1890"/>
      <c r="E36" s="1890"/>
      <c r="F36" s="1890"/>
      <c r="G36" s="1890"/>
      <c r="H36" s="1890"/>
      <c r="I36" s="1891"/>
      <c r="J36" s="1889">
        <f>B36</f>
        <v>0</v>
      </c>
      <c r="K36" s="1890"/>
      <c r="L36" s="1890"/>
      <c r="M36" s="1890"/>
      <c r="N36" s="1890"/>
      <c r="O36" s="1890"/>
      <c r="P36" s="1890"/>
      <c r="Q36" s="1891"/>
      <c r="R36" s="37"/>
      <c r="S36" s="37"/>
      <c r="T36" s="37"/>
      <c r="U36" s="37"/>
      <c r="V36" s="37"/>
      <c r="W36" s="37"/>
      <c r="X36" s="37"/>
      <c r="Y36" s="191"/>
      <c r="Z36" s="191"/>
      <c r="AA36" s="191"/>
      <c r="AB36" s="191"/>
      <c r="AC36" s="191"/>
      <c r="AD36" s="191"/>
      <c r="AE36" s="191"/>
      <c r="AF36" s="191"/>
    </row>
    <row r="37" spans="1:32" s="38" customFormat="1" ht="13.5" customHeight="1" thickBot="1" x14ac:dyDescent="0.25">
      <c r="A37" s="699" t="s">
        <v>209</v>
      </c>
      <c r="B37" s="1889">
        <f>B35+B36</f>
        <v>0</v>
      </c>
      <c r="C37" s="1890"/>
      <c r="D37" s="1890"/>
      <c r="E37" s="1890"/>
      <c r="F37" s="1890"/>
      <c r="G37" s="1890"/>
      <c r="H37" s="1890"/>
      <c r="I37" s="1891"/>
      <c r="J37" s="1889">
        <f>J36+J35</f>
        <v>0</v>
      </c>
      <c r="K37" s="1890"/>
      <c r="L37" s="1890"/>
      <c r="M37" s="1890"/>
      <c r="N37" s="1890"/>
      <c r="O37" s="1890"/>
      <c r="P37" s="1890"/>
      <c r="Q37" s="1891"/>
      <c r="R37" s="37"/>
      <c r="S37" s="37"/>
      <c r="T37" s="37"/>
      <c r="U37" s="37"/>
      <c r="V37" s="37"/>
      <c r="W37" s="37"/>
      <c r="X37" s="37"/>
      <c r="Y37" s="191"/>
      <c r="Z37" s="191"/>
      <c r="AA37" s="191"/>
      <c r="AB37" s="191"/>
      <c r="AC37" s="191"/>
      <c r="AD37" s="191"/>
      <c r="AE37" s="191"/>
      <c r="AF37" s="191"/>
    </row>
    <row r="38" spans="1:32" s="38" customFormat="1" ht="12.75" customHeight="1" x14ac:dyDescent="0.2">
      <c r="A38" s="123" t="s">
        <v>64</v>
      </c>
      <c r="B38" s="1872"/>
      <c r="C38" s="1873"/>
      <c r="D38" s="1873"/>
      <c r="E38" s="1873"/>
      <c r="F38" s="1873"/>
      <c r="G38" s="1873"/>
      <c r="H38" s="1873"/>
      <c r="I38" s="1874"/>
      <c r="J38" s="1875"/>
      <c r="K38" s="1876"/>
      <c r="L38" s="1876"/>
      <c r="M38" s="1876"/>
      <c r="N38" s="1876"/>
      <c r="O38" s="1876"/>
      <c r="P38" s="1876"/>
      <c r="Q38" s="1877"/>
      <c r="R38" s="37"/>
      <c r="S38" s="37"/>
      <c r="T38" s="37"/>
      <c r="U38" s="37"/>
      <c r="V38" s="37"/>
      <c r="W38" s="37"/>
      <c r="X38" s="37"/>
      <c r="Y38" s="191"/>
      <c r="Z38" s="191"/>
      <c r="AA38" s="191"/>
      <c r="AB38" s="191"/>
      <c r="AC38" s="191"/>
      <c r="AD38" s="191"/>
      <c r="AE38" s="191"/>
      <c r="AF38" s="191"/>
    </row>
    <row r="39" spans="1:32" s="38" customFormat="1" ht="13.5" customHeight="1" thickBot="1" x14ac:dyDescent="0.25">
      <c r="A39" s="83" t="s">
        <v>164</v>
      </c>
      <c r="B39" s="2082"/>
      <c r="C39" s="2083"/>
      <c r="D39" s="2083"/>
      <c r="E39" s="2083"/>
      <c r="F39" s="2083"/>
      <c r="G39" s="2083"/>
      <c r="H39" s="2083"/>
      <c r="I39" s="2084"/>
      <c r="J39" s="1878">
        <f>J37-B37</f>
        <v>0</v>
      </c>
      <c r="K39" s="1879"/>
      <c r="L39" s="1879"/>
      <c r="M39" s="1879"/>
      <c r="N39" s="1879"/>
      <c r="O39" s="1879"/>
      <c r="P39" s="1879"/>
      <c r="Q39" s="1880"/>
      <c r="R39" s="37"/>
      <c r="S39" s="37"/>
      <c r="T39" s="37"/>
      <c r="U39" s="37"/>
      <c r="V39" s="37"/>
      <c r="W39" s="37"/>
      <c r="X39" s="37"/>
      <c r="Y39" s="191"/>
      <c r="Z39" s="191"/>
      <c r="AA39" s="191"/>
      <c r="AB39" s="191"/>
      <c r="AC39" s="191"/>
      <c r="AD39" s="191"/>
      <c r="AE39" s="191"/>
      <c r="AF39" s="191"/>
    </row>
    <row r="40" spans="1:32" s="38" customFormat="1" ht="13.5" customHeight="1" thickBot="1" x14ac:dyDescent="0.25">
      <c r="A40" s="227" t="s">
        <v>261</v>
      </c>
      <c r="B40" s="1883">
        <f>'SF Illustration - 4 Plans'!B42</f>
        <v>0</v>
      </c>
      <c r="C40" s="1884"/>
      <c r="D40" s="1884"/>
      <c r="E40" s="1884"/>
      <c r="F40" s="1884"/>
      <c r="G40" s="1884"/>
      <c r="H40" s="1884"/>
      <c r="I40" s="1885"/>
      <c r="J40" s="1883">
        <f>'SF Illustration - 4 Plans'!D42</f>
        <v>0</v>
      </c>
      <c r="K40" s="1884"/>
      <c r="L40" s="1884"/>
      <c r="M40" s="1884"/>
      <c r="N40" s="1884"/>
      <c r="O40" s="1884"/>
      <c r="P40" s="1884"/>
      <c r="Q40" s="1885"/>
      <c r="R40" s="37"/>
      <c r="S40" s="37"/>
      <c r="T40" s="37"/>
      <c r="U40" s="37"/>
      <c r="V40" s="37"/>
      <c r="W40" s="37"/>
      <c r="X40" s="37"/>
      <c r="Y40" s="191"/>
      <c r="Z40" s="191"/>
      <c r="AA40" s="191"/>
      <c r="AB40" s="191"/>
      <c r="AC40" s="191"/>
      <c r="AD40" s="191"/>
      <c r="AE40" s="191"/>
      <c r="AF40" s="191"/>
    </row>
    <row r="41" spans="1:32" s="38" customFormat="1" ht="13.5" customHeight="1" thickBot="1" x14ac:dyDescent="0.25">
      <c r="A41" s="418" t="s">
        <v>260</v>
      </c>
      <c r="B41" s="1886">
        <f>'SF Illustration - 4 Plans'!B51</f>
        <v>0</v>
      </c>
      <c r="C41" s="1887"/>
      <c r="D41" s="1887"/>
      <c r="E41" s="1887"/>
      <c r="F41" s="1887"/>
      <c r="G41" s="1887"/>
      <c r="H41" s="1887"/>
      <c r="I41" s="1888"/>
      <c r="J41" s="1886">
        <f>'SF Illustration - 4 Plans'!D51</f>
        <v>0</v>
      </c>
      <c r="K41" s="1887"/>
      <c r="L41" s="1887"/>
      <c r="M41" s="1887"/>
      <c r="N41" s="1887"/>
      <c r="O41" s="1887"/>
      <c r="P41" s="1887"/>
      <c r="Q41" s="1888"/>
      <c r="R41" s="37"/>
      <c r="S41" s="37"/>
      <c r="T41" s="37"/>
      <c r="U41" s="37"/>
      <c r="V41" s="37"/>
      <c r="W41" s="37"/>
      <c r="X41" s="37"/>
      <c r="Y41" s="191"/>
      <c r="Z41" s="191"/>
      <c r="AA41" s="191"/>
      <c r="AB41" s="191"/>
      <c r="AC41" s="191"/>
      <c r="AD41" s="191"/>
      <c r="AE41" s="191"/>
      <c r="AF41" s="191"/>
    </row>
    <row r="42" spans="1:32" ht="10.15" customHeight="1" x14ac:dyDescent="0.2">
      <c r="A42" s="1867"/>
      <c r="B42" s="1867"/>
      <c r="C42" s="1867"/>
      <c r="D42" s="1867"/>
      <c r="E42" s="1867"/>
      <c r="F42" s="1867"/>
      <c r="G42" s="1867"/>
      <c r="H42" s="37"/>
      <c r="I42" s="37"/>
    </row>
    <row r="43" spans="1:32" ht="19.5" x14ac:dyDescent="0.3">
      <c r="H43" s="114" t="s">
        <v>199</v>
      </c>
      <c r="I43" s="1973" t="str">
        <f>I1</f>
        <v>Required</v>
      </c>
      <c r="J43" s="1973"/>
      <c r="K43" s="1973"/>
      <c r="L43" s="1973"/>
      <c r="M43" s="1973"/>
      <c r="N43" s="1973"/>
      <c r="O43" s="1973"/>
      <c r="P43" s="1973"/>
      <c r="Q43" s="1973"/>
      <c r="R43" s="1973"/>
      <c r="S43" s="1973"/>
      <c r="AC43" s="191"/>
      <c r="AD43" s="191"/>
      <c r="AE43" s="191"/>
      <c r="AF43" s="191"/>
    </row>
    <row r="44" spans="1:32" ht="15.75" x14ac:dyDescent="0.25">
      <c r="H44" s="67" t="s">
        <v>200</v>
      </c>
      <c r="I44" s="1639" t="str">
        <f>I2</f>
        <v>Required</v>
      </c>
      <c r="J44" s="1639"/>
      <c r="K44" s="1639"/>
      <c r="L44" s="1639"/>
      <c r="M44" s="1639"/>
      <c r="N44" s="1639"/>
      <c r="O44" s="1639"/>
      <c r="P44" s="1639"/>
      <c r="Q44" s="1639"/>
      <c r="R44" s="1639"/>
      <c r="S44" s="1639"/>
      <c r="AC44" s="191"/>
      <c r="AD44" s="191"/>
      <c r="AE44" s="191"/>
      <c r="AF44" s="191"/>
    </row>
    <row r="45" spans="1:32" ht="15.75" x14ac:dyDescent="0.25">
      <c r="H45" s="67" t="s">
        <v>201</v>
      </c>
      <c r="I45" s="1974" t="str">
        <f>I3</f>
        <v>Required</v>
      </c>
      <c r="J45" s="1974"/>
      <c r="K45" s="1974"/>
      <c r="L45" s="1974"/>
      <c r="M45" s="1974"/>
      <c r="N45" s="1974"/>
      <c r="O45" s="1974"/>
      <c r="P45" s="1974"/>
      <c r="Q45" s="1974"/>
      <c r="R45" s="1974"/>
      <c r="S45" s="1974"/>
      <c r="AC45" s="191"/>
      <c r="AD45" s="191"/>
      <c r="AE45" s="191"/>
      <c r="AF45" s="191"/>
    </row>
    <row r="46" spans="1:32" ht="12.75" customHeight="1" x14ac:dyDescent="0.2">
      <c r="AC46" s="191"/>
      <c r="AD46" s="191"/>
      <c r="AE46" s="191"/>
      <c r="AF46" s="191"/>
    </row>
    <row r="47" spans="1:32" s="700" customFormat="1" ht="18" customHeight="1" x14ac:dyDescent="0.25">
      <c r="A47" s="1975" t="s">
        <v>478</v>
      </c>
      <c r="B47" s="1975"/>
      <c r="C47" s="1975"/>
      <c r="D47" s="1975"/>
      <c r="E47" s="1975"/>
      <c r="F47" s="1975"/>
      <c r="G47" s="1975"/>
      <c r="H47" s="1975"/>
      <c r="I47" s="1975"/>
      <c r="J47" s="1975"/>
      <c r="K47" s="1975"/>
      <c r="L47" s="1975"/>
      <c r="M47" s="1975"/>
      <c r="N47" s="1975"/>
      <c r="O47" s="1975"/>
      <c r="P47" s="1975"/>
      <c r="Q47" s="1975"/>
      <c r="R47" s="1975"/>
      <c r="S47" s="1975"/>
      <c r="T47" s="701"/>
      <c r="U47" s="701"/>
      <c r="V47" s="701"/>
      <c r="W47" s="701"/>
      <c r="X47" s="701"/>
      <c r="Y47" s="701"/>
      <c r="Z47" s="701"/>
      <c r="AA47" s="701"/>
      <c r="AB47" s="701"/>
      <c r="AC47" s="702"/>
      <c r="AD47" s="702"/>
      <c r="AE47" s="702"/>
      <c r="AF47" s="702"/>
    </row>
    <row r="48" spans="1:32" ht="15.75" customHeight="1" x14ac:dyDescent="0.2">
      <c r="AC48" s="191"/>
      <c r="AD48" s="191"/>
      <c r="AE48" s="191"/>
      <c r="AF48" s="191"/>
    </row>
    <row r="49" spans="1:32" s="2" customFormat="1" ht="13.5" thickBot="1" x14ac:dyDescent="0.25">
      <c r="B49" s="2037" t="str">
        <f>J7</f>
        <v>Renewal</v>
      </c>
      <c r="C49" s="2037"/>
      <c r="D49" s="2037"/>
      <c r="E49" s="2037"/>
      <c r="F49" s="2037"/>
      <c r="G49" s="2037"/>
      <c r="H49" s="2037"/>
      <c r="I49" s="2037"/>
      <c r="J49" s="1976" t="s">
        <v>351</v>
      </c>
      <c r="K49" s="1976"/>
      <c r="L49" s="1976"/>
      <c r="M49" s="1976"/>
      <c r="N49" s="1976"/>
      <c r="O49" s="1976"/>
      <c r="P49" s="1976"/>
      <c r="Q49" s="1976"/>
      <c r="R49" s="2037" t="s">
        <v>351</v>
      </c>
      <c r="S49" s="2037"/>
      <c r="T49" s="422"/>
      <c r="U49" s="422"/>
      <c r="V49" s="422"/>
      <c r="W49" s="422"/>
      <c r="X49" s="422"/>
      <c r="Y49" s="422"/>
      <c r="Z49" s="422"/>
      <c r="AA49" s="422"/>
      <c r="AB49" s="422"/>
      <c r="AC49" s="492"/>
      <c r="AD49" s="492"/>
      <c r="AE49" s="492"/>
      <c r="AF49" s="492"/>
    </row>
    <row r="50" spans="1:32" s="38" customFormat="1" ht="21.75" customHeight="1" thickBot="1" x14ac:dyDescent="0.25">
      <c r="A50" s="87" t="s">
        <v>332</v>
      </c>
      <c r="B50" s="1959" t="str">
        <f>RFP!C41</f>
        <v>Required</v>
      </c>
      <c r="C50" s="1960"/>
      <c r="D50" s="1960"/>
      <c r="E50" s="1960"/>
      <c r="F50" s="1960"/>
      <c r="G50" s="1960"/>
      <c r="H50" s="1960"/>
      <c r="I50" s="1981"/>
      <c r="J50" s="1970" t="s">
        <v>47</v>
      </c>
      <c r="K50" s="1971"/>
      <c r="L50" s="1971"/>
      <c r="M50" s="1971"/>
      <c r="N50" s="1971"/>
      <c r="O50" s="1971"/>
      <c r="P50" s="1971"/>
      <c r="Q50" s="1972"/>
      <c r="R50" s="1961" t="s">
        <v>47</v>
      </c>
      <c r="S50" s="1962"/>
      <c r="T50" s="37"/>
      <c r="U50" s="37"/>
      <c r="V50" s="37"/>
      <c r="W50" s="37"/>
      <c r="X50" s="37"/>
      <c r="Y50" s="37"/>
      <c r="Z50" s="37"/>
      <c r="AA50" s="37"/>
      <c r="AB50" s="37"/>
      <c r="AC50" s="191"/>
      <c r="AD50" s="191"/>
      <c r="AE50" s="191"/>
      <c r="AF50" s="191"/>
    </row>
    <row r="51" spans="1:32" ht="12.75" customHeight="1" x14ac:dyDescent="0.2">
      <c r="A51" s="41"/>
      <c r="B51" s="1963">
        <f>J9</f>
        <v>0</v>
      </c>
      <c r="C51" s="1964"/>
      <c r="D51" s="1965">
        <f>L9</f>
        <v>0</v>
      </c>
      <c r="E51" s="1964"/>
      <c r="F51" s="1965">
        <f>N9</f>
        <v>0</v>
      </c>
      <c r="G51" s="1964"/>
      <c r="H51" s="2031">
        <f>P9</f>
        <v>0</v>
      </c>
      <c r="I51" s="2032"/>
      <c r="J51" s="2035">
        <f>Underwriting!B45</f>
        <v>0</v>
      </c>
      <c r="K51" s="2066"/>
      <c r="L51" s="2068">
        <f>Underwriting!C45</f>
        <v>0</v>
      </c>
      <c r="M51" s="2066"/>
      <c r="N51" s="2068">
        <f>Underwriting!D45</f>
        <v>0</v>
      </c>
      <c r="O51" s="2066"/>
      <c r="P51" s="2096">
        <f>Underwriting!F45</f>
        <v>0</v>
      </c>
      <c r="Q51" s="2097"/>
      <c r="R51" s="2035" t="str">
        <f>Underwriting!E45</f>
        <v>HealthySolutions</v>
      </c>
      <c r="S51" s="2036"/>
      <c r="AC51" s="191"/>
      <c r="AD51" s="191"/>
      <c r="AE51" s="191"/>
      <c r="AF51" s="191"/>
    </row>
    <row r="52" spans="1:32" s="43" customFormat="1" ht="12.75" customHeight="1" x14ac:dyDescent="0.2">
      <c r="A52" s="42" t="s">
        <v>48</v>
      </c>
      <c r="B52" s="1924"/>
      <c r="C52" s="1926"/>
      <c r="D52" s="1928"/>
      <c r="E52" s="1926"/>
      <c r="F52" s="1928"/>
      <c r="G52" s="1926"/>
      <c r="H52" s="937"/>
      <c r="I52" s="938"/>
      <c r="J52" s="904"/>
      <c r="K52" s="906"/>
      <c r="L52" s="905"/>
      <c r="M52" s="906"/>
      <c r="N52" s="905"/>
      <c r="O52" s="906"/>
      <c r="P52" s="2000"/>
      <c r="Q52" s="2001"/>
      <c r="R52" s="1924" t="str">
        <f>Underwriting!B106</f>
        <v>$2,000 / $4,000 Rewards</v>
      </c>
      <c r="S52" s="1925"/>
      <c r="T52" s="37"/>
      <c r="U52" s="37"/>
      <c r="V52" s="37"/>
      <c r="W52" s="37"/>
      <c r="X52" s="37"/>
      <c r="Y52" s="37"/>
      <c r="Z52" s="37"/>
      <c r="AA52" s="37"/>
      <c r="AB52" s="37"/>
      <c r="AC52" s="191"/>
      <c r="AD52" s="191"/>
      <c r="AE52" s="191"/>
      <c r="AF52" s="191"/>
    </row>
    <row r="53" spans="1:32" ht="11.25" customHeight="1" x14ac:dyDescent="0.2">
      <c r="A53" s="44" t="s">
        <v>49</v>
      </c>
      <c r="B53" s="1904">
        <f>J11</f>
        <v>0</v>
      </c>
      <c r="C53" s="1905"/>
      <c r="D53" s="1906">
        <f>L11</f>
        <v>0</v>
      </c>
      <c r="E53" s="1905"/>
      <c r="F53" s="1906">
        <f>N11</f>
        <v>0</v>
      </c>
      <c r="G53" s="1905"/>
      <c r="H53" s="1929">
        <f>P11</f>
        <v>0</v>
      </c>
      <c r="I53" s="1907"/>
      <c r="J53" s="1904">
        <f>B53</f>
        <v>0</v>
      </c>
      <c r="K53" s="1905"/>
      <c r="L53" s="1929">
        <f>D53</f>
        <v>0</v>
      </c>
      <c r="M53" s="1905"/>
      <c r="N53" s="1929">
        <f>F53</f>
        <v>0</v>
      </c>
      <c r="O53" s="1905"/>
      <c r="P53" s="2023">
        <f>H53</f>
        <v>0</v>
      </c>
      <c r="Q53" s="2024"/>
      <c r="R53" s="1943" t="str">
        <f>Underwriting!B107</f>
        <v>$3,000 / $6,000</v>
      </c>
      <c r="S53" s="1944"/>
      <c r="AC53" s="191"/>
      <c r="AD53" s="191"/>
      <c r="AE53" s="191"/>
      <c r="AF53" s="191"/>
    </row>
    <row r="54" spans="1:32" ht="11.25" customHeight="1" thickBot="1" x14ac:dyDescent="0.25">
      <c r="A54" s="45" t="s">
        <v>50</v>
      </c>
      <c r="B54" s="1945">
        <f>J12</f>
        <v>0</v>
      </c>
      <c r="C54" s="1946"/>
      <c r="D54" s="1947">
        <f>L12</f>
        <v>0</v>
      </c>
      <c r="E54" s="1946"/>
      <c r="F54" s="1947">
        <f>N12</f>
        <v>0</v>
      </c>
      <c r="G54" s="1946"/>
      <c r="H54" s="1949">
        <f>P12</f>
        <v>0</v>
      </c>
      <c r="I54" s="1948"/>
      <c r="J54" s="1904">
        <f>B54</f>
        <v>0</v>
      </c>
      <c r="K54" s="1905"/>
      <c r="L54" s="1929">
        <f>D54</f>
        <v>0</v>
      </c>
      <c r="M54" s="1905"/>
      <c r="N54" s="1929">
        <f>F54</f>
        <v>0</v>
      </c>
      <c r="O54" s="1905"/>
      <c r="P54" s="2023">
        <f>H54</f>
        <v>0</v>
      </c>
      <c r="Q54" s="2024"/>
      <c r="R54" s="1943" t="str">
        <f>Underwriting!B108</f>
        <v>Combined</v>
      </c>
      <c r="S54" s="1944"/>
      <c r="AC54" s="191"/>
      <c r="AD54" s="191"/>
      <c r="AE54" s="191"/>
      <c r="AF54" s="191"/>
    </row>
    <row r="55" spans="1:32" s="43" customFormat="1" x14ac:dyDescent="0.2">
      <c r="A55" s="42" t="s">
        <v>51</v>
      </c>
      <c r="B55" s="1952"/>
      <c r="C55" s="1953"/>
      <c r="D55" s="1955"/>
      <c r="E55" s="1953"/>
      <c r="F55" s="1955"/>
      <c r="G55" s="1953"/>
      <c r="H55" s="1989"/>
      <c r="I55" s="1990"/>
      <c r="J55" s="909"/>
      <c r="K55" s="908"/>
      <c r="L55" s="907"/>
      <c r="M55" s="908"/>
      <c r="N55" s="907"/>
      <c r="O55" s="908"/>
      <c r="P55" s="2064"/>
      <c r="Q55" s="1990"/>
      <c r="R55" s="472"/>
      <c r="S55" s="473"/>
      <c r="T55" s="37"/>
      <c r="U55" s="37"/>
      <c r="V55" s="37"/>
      <c r="W55" s="37"/>
      <c r="X55" s="37"/>
      <c r="Y55" s="37"/>
      <c r="Z55" s="37"/>
      <c r="AA55" s="37"/>
      <c r="AB55" s="37"/>
      <c r="AC55" s="191"/>
      <c r="AD55" s="191"/>
      <c r="AE55" s="191"/>
      <c r="AF55" s="191"/>
    </row>
    <row r="56" spans="1:32" x14ac:dyDescent="0.2">
      <c r="A56" s="44" t="s">
        <v>52</v>
      </c>
      <c r="B56" s="1904">
        <f>J14</f>
        <v>0</v>
      </c>
      <c r="C56" s="1905"/>
      <c r="D56" s="1906">
        <f>L14</f>
        <v>0</v>
      </c>
      <c r="E56" s="1905"/>
      <c r="F56" s="1906">
        <f>N14</f>
        <v>0</v>
      </c>
      <c r="G56" s="1905"/>
      <c r="H56" s="1929">
        <f>P14</f>
        <v>0</v>
      </c>
      <c r="I56" s="1907"/>
      <c r="J56" s="1904">
        <f>B56</f>
        <v>0</v>
      </c>
      <c r="K56" s="1905"/>
      <c r="L56" s="1929">
        <f>D56</f>
        <v>0</v>
      </c>
      <c r="M56" s="1905"/>
      <c r="N56" s="1929">
        <f>F56</f>
        <v>0</v>
      </c>
      <c r="O56" s="1905"/>
      <c r="P56" s="2023">
        <f>H56</f>
        <v>0</v>
      </c>
      <c r="Q56" s="2024"/>
      <c r="R56" s="1943">
        <f>Underwriting!B113</f>
        <v>25</v>
      </c>
      <c r="S56" s="1944"/>
      <c r="AC56" s="191"/>
      <c r="AD56" s="191"/>
      <c r="AE56" s="191"/>
      <c r="AF56" s="191"/>
    </row>
    <row r="57" spans="1:32" x14ac:dyDescent="0.2">
      <c r="A57" s="44" t="s">
        <v>53</v>
      </c>
      <c r="B57" s="1904">
        <f>J15</f>
        <v>0</v>
      </c>
      <c r="C57" s="1905"/>
      <c r="D57" s="1906">
        <f>L15</f>
        <v>0</v>
      </c>
      <c r="E57" s="1905"/>
      <c r="F57" s="1906">
        <f>N15</f>
        <v>0</v>
      </c>
      <c r="G57" s="1905"/>
      <c r="H57" s="1929">
        <f>P15</f>
        <v>0</v>
      </c>
      <c r="I57" s="1907"/>
      <c r="J57" s="1904">
        <f>B57</f>
        <v>0</v>
      </c>
      <c r="K57" s="1905"/>
      <c r="L57" s="1929">
        <f>D57</f>
        <v>0</v>
      </c>
      <c r="M57" s="1905"/>
      <c r="N57" s="1929">
        <f>F57</f>
        <v>0</v>
      </c>
      <c r="O57" s="1905"/>
      <c r="P57" s="2023">
        <f>H57</f>
        <v>0</v>
      </c>
      <c r="Q57" s="2024"/>
      <c r="R57" s="1943">
        <f>Underwriting!B114</f>
        <v>40</v>
      </c>
      <c r="S57" s="1944"/>
      <c r="AC57" s="191"/>
      <c r="AD57" s="191"/>
      <c r="AE57" s="191"/>
      <c r="AF57" s="191"/>
    </row>
    <row r="58" spans="1:32" x14ac:dyDescent="0.2">
      <c r="A58" s="44" t="s">
        <v>54</v>
      </c>
      <c r="B58" s="1904">
        <f>J16</f>
        <v>0</v>
      </c>
      <c r="C58" s="1905"/>
      <c r="D58" s="1906">
        <f>L16</f>
        <v>0</v>
      </c>
      <c r="E58" s="1905"/>
      <c r="F58" s="1906">
        <f>N16</f>
        <v>0</v>
      </c>
      <c r="G58" s="1905"/>
      <c r="H58" s="1929">
        <f>P16</f>
        <v>0</v>
      </c>
      <c r="I58" s="1907"/>
      <c r="J58" s="1904">
        <f>B58</f>
        <v>0</v>
      </c>
      <c r="K58" s="1905"/>
      <c r="L58" s="1929">
        <f>D58</f>
        <v>0</v>
      </c>
      <c r="M58" s="1905"/>
      <c r="N58" s="1929">
        <f>F58</f>
        <v>0</v>
      </c>
      <c r="O58" s="1905"/>
      <c r="P58" s="2023">
        <f>H58</f>
        <v>0</v>
      </c>
      <c r="Q58" s="2024"/>
      <c r="R58" s="1943">
        <f>Underwriting!B115</f>
        <v>30</v>
      </c>
      <c r="S58" s="1944"/>
      <c r="AC58" s="191"/>
      <c r="AD58" s="191"/>
      <c r="AE58" s="191"/>
      <c r="AF58" s="191"/>
    </row>
    <row r="59" spans="1:32" ht="11.25" customHeight="1" x14ac:dyDescent="0.2">
      <c r="A59" s="44" t="s">
        <v>55</v>
      </c>
      <c r="B59" s="1904">
        <f>J17</f>
        <v>0</v>
      </c>
      <c r="C59" s="1905"/>
      <c r="D59" s="1906">
        <f>L17</f>
        <v>0</v>
      </c>
      <c r="E59" s="1905"/>
      <c r="F59" s="1906">
        <f>N17</f>
        <v>0</v>
      </c>
      <c r="G59" s="1905"/>
      <c r="H59" s="1929">
        <f>P17</f>
        <v>0</v>
      </c>
      <c r="I59" s="1907"/>
      <c r="J59" s="1904">
        <f>B59</f>
        <v>0</v>
      </c>
      <c r="K59" s="1905"/>
      <c r="L59" s="1929">
        <f>D59</f>
        <v>0</v>
      </c>
      <c r="M59" s="1905"/>
      <c r="N59" s="1929">
        <f>F59</f>
        <v>0</v>
      </c>
      <c r="O59" s="1905"/>
      <c r="P59" s="2023">
        <f>H59</f>
        <v>0</v>
      </c>
      <c r="Q59" s="2024"/>
      <c r="R59" s="1943" t="str">
        <f>Underwriting!B117</f>
        <v>100% after Deductible</v>
      </c>
      <c r="S59" s="1944"/>
      <c r="AC59" s="191"/>
      <c r="AD59" s="191"/>
      <c r="AE59" s="191"/>
      <c r="AF59" s="191"/>
    </row>
    <row r="60" spans="1:32" x14ac:dyDescent="0.2">
      <c r="A60" s="44" t="s">
        <v>56</v>
      </c>
      <c r="B60" s="1897">
        <f>J18</f>
        <v>0</v>
      </c>
      <c r="C60" s="1898"/>
      <c r="D60" s="1899">
        <f>L18</f>
        <v>0</v>
      </c>
      <c r="E60" s="1898"/>
      <c r="F60" s="1899">
        <f>N18</f>
        <v>0</v>
      </c>
      <c r="G60" s="1898"/>
      <c r="H60" s="1901">
        <f>P18</f>
        <v>0</v>
      </c>
      <c r="I60" s="1900"/>
      <c r="J60" s="1897">
        <f>B60</f>
        <v>0</v>
      </c>
      <c r="K60" s="1898"/>
      <c r="L60" s="1901">
        <f>D60</f>
        <v>0</v>
      </c>
      <c r="M60" s="1898"/>
      <c r="N60" s="1901">
        <f>F60</f>
        <v>0</v>
      </c>
      <c r="O60" s="1898"/>
      <c r="P60" s="2021">
        <f>H60</f>
        <v>0</v>
      </c>
      <c r="Q60" s="2022"/>
      <c r="R60" s="1902" t="str">
        <f>Underwriting!B116</f>
        <v>$200 then 100%</v>
      </c>
      <c r="S60" s="1903"/>
      <c r="AC60" s="191"/>
      <c r="AD60" s="191"/>
      <c r="AE60" s="191"/>
      <c r="AF60" s="191"/>
    </row>
    <row r="61" spans="1:32" s="43" customFormat="1" x14ac:dyDescent="0.2">
      <c r="A61" s="46" t="s">
        <v>57</v>
      </c>
      <c r="B61" s="1924"/>
      <c r="C61" s="1926"/>
      <c r="D61" s="1928"/>
      <c r="E61" s="1926"/>
      <c r="F61" s="1928"/>
      <c r="G61" s="1926"/>
      <c r="H61" s="1927"/>
      <c r="I61" s="1925"/>
      <c r="J61" s="904"/>
      <c r="K61" s="906"/>
      <c r="L61" s="905"/>
      <c r="M61" s="906"/>
      <c r="N61" s="905"/>
      <c r="O61" s="906"/>
      <c r="P61" s="2000"/>
      <c r="Q61" s="2001"/>
      <c r="R61" s="470"/>
      <c r="S61" s="471"/>
      <c r="T61" s="37"/>
      <c r="U61" s="37"/>
      <c r="V61" s="37"/>
      <c r="W61" s="37"/>
      <c r="X61" s="37"/>
      <c r="Y61" s="37"/>
      <c r="Z61" s="37"/>
      <c r="AA61" s="37"/>
      <c r="AB61" s="37"/>
      <c r="AC61" s="191"/>
      <c r="AD61" s="191"/>
      <c r="AE61" s="191"/>
      <c r="AF61" s="191"/>
    </row>
    <row r="62" spans="1:32" x14ac:dyDescent="0.2">
      <c r="A62" s="44" t="s">
        <v>49</v>
      </c>
      <c r="B62" s="1932">
        <f>J20</f>
        <v>0</v>
      </c>
      <c r="C62" s="1933"/>
      <c r="D62" s="1934">
        <f>L20</f>
        <v>0</v>
      </c>
      <c r="E62" s="1933"/>
      <c r="F62" s="1934">
        <f>N20</f>
        <v>0</v>
      </c>
      <c r="G62" s="1933"/>
      <c r="H62" s="1936">
        <f>P20</f>
        <v>0</v>
      </c>
      <c r="I62" s="1931"/>
      <c r="J62" s="1932">
        <f>B62</f>
        <v>0</v>
      </c>
      <c r="K62" s="1933"/>
      <c r="L62" s="1936">
        <f>D62</f>
        <v>0</v>
      </c>
      <c r="M62" s="1933"/>
      <c r="N62" s="1936">
        <f>F62</f>
        <v>0</v>
      </c>
      <c r="O62" s="1933"/>
      <c r="P62" s="2027">
        <f>H62</f>
        <v>0</v>
      </c>
      <c r="Q62" s="2028"/>
      <c r="R62" s="1932">
        <f>Underwriting!B109</f>
        <v>1</v>
      </c>
      <c r="S62" s="1935"/>
      <c r="AC62" s="191"/>
      <c r="AD62" s="191"/>
      <c r="AE62" s="191"/>
      <c r="AF62" s="191"/>
    </row>
    <row r="63" spans="1:32" x14ac:dyDescent="0.2">
      <c r="A63" s="47" t="s">
        <v>50</v>
      </c>
      <c r="B63" s="1937">
        <f>J21</f>
        <v>0</v>
      </c>
      <c r="C63" s="1941"/>
      <c r="D63" s="1939">
        <f>L21</f>
        <v>0</v>
      </c>
      <c r="E63" s="1941"/>
      <c r="F63" s="1939">
        <f>N21</f>
        <v>0</v>
      </c>
      <c r="G63" s="1941"/>
      <c r="H63" s="1942">
        <f>P21</f>
        <v>0</v>
      </c>
      <c r="I63" s="2020"/>
      <c r="J63" s="1937">
        <f>B63</f>
        <v>0</v>
      </c>
      <c r="K63" s="1938"/>
      <c r="L63" s="1942">
        <f>D63</f>
        <v>0</v>
      </c>
      <c r="M63" s="1938"/>
      <c r="N63" s="1942">
        <f>F63</f>
        <v>0</v>
      </c>
      <c r="O63" s="1938"/>
      <c r="P63" s="2025">
        <f>H63</f>
        <v>0</v>
      </c>
      <c r="Q63" s="2026"/>
      <c r="R63" s="1937">
        <f>Underwriting!B110</f>
        <v>1</v>
      </c>
      <c r="S63" s="1940"/>
      <c r="AC63" s="191"/>
      <c r="AD63" s="191"/>
      <c r="AE63" s="191"/>
      <c r="AF63" s="191"/>
    </row>
    <row r="64" spans="1:32" s="43" customFormat="1" x14ac:dyDescent="0.2">
      <c r="A64" s="46" t="s">
        <v>58</v>
      </c>
      <c r="B64" s="1924"/>
      <c r="C64" s="1926"/>
      <c r="D64" s="1928"/>
      <c r="E64" s="1926"/>
      <c r="F64" s="1928"/>
      <c r="G64" s="1926"/>
      <c r="H64" s="1927"/>
      <c r="I64" s="1925"/>
      <c r="J64" s="904"/>
      <c r="K64" s="906"/>
      <c r="L64" s="905"/>
      <c r="M64" s="906"/>
      <c r="N64" s="905"/>
      <c r="O64" s="906"/>
      <c r="P64" s="2000"/>
      <c r="Q64" s="2001"/>
      <c r="R64" s="470"/>
      <c r="S64" s="471"/>
      <c r="T64" s="37"/>
      <c r="U64" s="37"/>
      <c r="V64" s="37"/>
      <c r="W64" s="37"/>
      <c r="X64" s="37"/>
      <c r="Y64" s="37"/>
      <c r="Z64" s="37"/>
      <c r="AA64" s="37"/>
      <c r="AB64" s="37"/>
      <c r="AC64" s="191"/>
      <c r="AD64" s="191"/>
      <c r="AE64" s="191"/>
      <c r="AF64" s="191"/>
    </row>
    <row r="65" spans="1:32" x14ac:dyDescent="0.2">
      <c r="A65" s="44" t="s">
        <v>49</v>
      </c>
      <c r="B65" s="1904">
        <f>J23</f>
        <v>0</v>
      </c>
      <c r="C65" s="1905"/>
      <c r="D65" s="1906">
        <f>L23</f>
        <v>0</v>
      </c>
      <c r="E65" s="1905"/>
      <c r="F65" s="1906">
        <f>N23</f>
        <v>0</v>
      </c>
      <c r="G65" s="1905"/>
      <c r="H65" s="1929">
        <f>P23</f>
        <v>0</v>
      </c>
      <c r="I65" s="1907"/>
      <c r="J65" s="1904">
        <f>B65</f>
        <v>0</v>
      </c>
      <c r="K65" s="1905"/>
      <c r="L65" s="1929">
        <f>D65</f>
        <v>0</v>
      </c>
      <c r="M65" s="1905"/>
      <c r="N65" s="1929">
        <f>F65</f>
        <v>0</v>
      </c>
      <c r="O65" s="1905"/>
      <c r="P65" s="2023">
        <f>H65</f>
        <v>0</v>
      </c>
      <c r="Q65" s="2024"/>
      <c r="R65" s="1930" t="str">
        <f>Underwriting!B111</f>
        <v>$4,000 / $8,000</v>
      </c>
      <c r="S65" s="1931"/>
      <c r="AC65" s="191"/>
      <c r="AD65" s="191"/>
      <c r="AE65" s="191"/>
      <c r="AF65" s="191"/>
    </row>
    <row r="66" spans="1:32" x14ac:dyDescent="0.2">
      <c r="A66" s="47" t="s">
        <v>50</v>
      </c>
      <c r="B66" s="1897">
        <f>J24</f>
        <v>0</v>
      </c>
      <c r="C66" s="1898"/>
      <c r="D66" s="1899">
        <f>L24</f>
        <v>0</v>
      </c>
      <c r="E66" s="1898"/>
      <c r="F66" s="1899">
        <f>N24</f>
        <v>0</v>
      </c>
      <c r="G66" s="1898"/>
      <c r="H66" s="1901">
        <f>P24</f>
        <v>0</v>
      </c>
      <c r="I66" s="1900"/>
      <c r="J66" s="1897">
        <f>B66</f>
        <v>0</v>
      </c>
      <c r="K66" s="1898"/>
      <c r="L66" s="1901">
        <f>D66</f>
        <v>0</v>
      </c>
      <c r="M66" s="1898"/>
      <c r="N66" s="1901">
        <f>F66</f>
        <v>0</v>
      </c>
      <c r="O66" s="1898"/>
      <c r="P66" s="2021">
        <f>H66</f>
        <v>0</v>
      </c>
      <c r="Q66" s="2022"/>
      <c r="R66" s="1902" t="str">
        <f>Underwriting!B112</f>
        <v>Combined</v>
      </c>
      <c r="S66" s="1903"/>
      <c r="AC66" s="191"/>
      <c r="AD66" s="191"/>
      <c r="AE66" s="191"/>
      <c r="AF66" s="191"/>
    </row>
    <row r="67" spans="1:32" s="43" customFormat="1" x14ac:dyDescent="0.2">
      <c r="A67" s="42" t="s">
        <v>59</v>
      </c>
      <c r="B67" s="1924"/>
      <c r="C67" s="1926"/>
      <c r="D67" s="1928"/>
      <c r="E67" s="1926"/>
      <c r="F67" s="1928"/>
      <c r="G67" s="1926"/>
      <c r="H67" s="1927"/>
      <c r="I67" s="1925"/>
      <c r="J67" s="904"/>
      <c r="K67" s="906"/>
      <c r="L67" s="905"/>
      <c r="M67" s="906"/>
      <c r="N67" s="905"/>
      <c r="O67" s="906"/>
      <c r="P67" s="2000"/>
      <c r="Q67" s="2001"/>
      <c r="R67" s="470"/>
      <c r="S67" s="471"/>
      <c r="T67" s="37"/>
      <c r="U67" s="37"/>
      <c r="V67" s="37"/>
      <c r="W67" s="37"/>
      <c r="X67" s="37"/>
      <c r="Y67" s="37"/>
      <c r="Z67" s="37"/>
      <c r="AA67" s="37"/>
      <c r="AB67" s="37"/>
      <c r="AC67" s="191"/>
      <c r="AD67" s="191"/>
      <c r="AE67" s="191"/>
      <c r="AF67" s="191"/>
    </row>
    <row r="68" spans="1:32" s="49" customFormat="1" x14ac:dyDescent="0.2">
      <c r="A68" s="47" t="s">
        <v>60</v>
      </c>
      <c r="B68" s="1902">
        <f>J26</f>
        <v>0</v>
      </c>
      <c r="C68" s="2087"/>
      <c r="D68" s="2088">
        <f>L26</f>
        <v>0</v>
      </c>
      <c r="E68" s="2087"/>
      <c r="F68" s="2088">
        <f>N26</f>
        <v>0</v>
      </c>
      <c r="G68" s="2087"/>
      <c r="H68" s="2019">
        <f>P26</f>
        <v>0</v>
      </c>
      <c r="I68" s="2020"/>
      <c r="J68" s="1902">
        <f>B68</f>
        <v>0</v>
      </c>
      <c r="K68" s="1941"/>
      <c r="L68" s="2019">
        <f>D68</f>
        <v>0</v>
      </c>
      <c r="M68" s="1941"/>
      <c r="N68" s="2019">
        <f>F68</f>
        <v>0</v>
      </c>
      <c r="O68" s="1941"/>
      <c r="P68" s="2019">
        <f>H68</f>
        <v>0</v>
      </c>
      <c r="Q68" s="2020"/>
      <c r="R68" s="1902" t="str">
        <f>Underwriting!B119</f>
        <v>$0/$25/$65</v>
      </c>
      <c r="S68" s="1903"/>
      <c r="T68" s="48"/>
      <c r="U68" s="48"/>
      <c r="V68" s="48"/>
      <c r="W68" s="48"/>
      <c r="X68" s="48"/>
      <c r="Y68" s="48"/>
      <c r="Z68" s="48"/>
      <c r="AA68" s="48"/>
      <c r="AB68" s="48"/>
      <c r="AC68" s="192"/>
      <c r="AD68" s="192"/>
      <c r="AE68" s="192"/>
      <c r="AF68" s="192"/>
    </row>
    <row r="69" spans="1:32" s="50" customFormat="1" ht="13.5" customHeight="1" thickBot="1" x14ac:dyDescent="0.25">
      <c r="A69" s="77" t="s">
        <v>144</v>
      </c>
      <c r="B69" s="2100">
        <f>J27</f>
        <v>0</v>
      </c>
      <c r="C69" s="2101"/>
      <c r="D69" s="2102">
        <f>L27</f>
        <v>0</v>
      </c>
      <c r="E69" s="2101"/>
      <c r="F69" s="2102">
        <f>N27</f>
        <v>0</v>
      </c>
      <c r="G69" s="2101"/>
      <c r="H69" s="2098">
        <f>P27</f>
        <v>0</v>
      </c>
      <c r="I69" s="2099"/>
      <c r="J69" s="1913">
        <f>B69</f>
        <v>0</v>
      </c>
      <c r="K69" s="2016"/>
      <c r="L69" s="2017">
        <f>D69</f>
        <v>0</v>
      </c>
      <c r="M69" s="2016"/>
      <c r="N69" s="2017">
        <f>F69</f>
        <v>0</v>
      </c>
      <c r="O69" s="2016"/>
      <c r="P69" s="2017">
        <f>H69</f>
        <v>0</v>
      </c>
      <c r="Q69" s="2018"/>
      <c r="R69" s="1913">
        <f>Underwriting!B118</f>
        <v>0</v>
      </c>
      <c r="S69" s="1914"/>
      <c r="T69" s="48"/>
      <c r="U69" s="48"/>
      <c r="V69" s="48"/>
      <c r="W69" s="48"/>
      <c r="X69" s="48"/>
      <c r="Y69" s="48"/>
      <c r="Z69" s="48"/>
      <c r="AA69" s="48"/>
      <c r="AB69" s="48"/>
      <c r="AC69" s="192"/>
      <c r="AD69" s="192"/>
      <c r="AE69" s="192"/>
      <c r="AF69" s="192"/>
    </row>
    <row r="70" spans="1:32" s="40" customFormat="1" ht="13.5" customHeight="1" thickBot="1" x14ac:dyDescent="0.25">
      <c r="A70" s="212"/>
      <c r="B70" s="1977" t="s">
        <v>259</v>
      </c>
      <c r="C70" s="1870"/>
      <c r="D70" s="1870"/>
      <c r="E70" s="1870"/>
      <c r="F70" s="1870"/>
      <c r="G70" s="1870"/>
      <c r="H70" s="1870"/>
      <c r="I70" s="1870"/>
      <c r="J70" s="1870"/>
      <c r="K70" s="1870"/>
      <c r="L70" s="1870"/>
      <c r="M70" s="1870"/>
      <c r="N70" s="1870"/>
      <c r="O70" s="1870"/>
      <c r="P70" s="1870"/>
      <c r="Q70" s="1871"/>
      <c r="R70" s="892"/>
      <c r="S70" s="893"/>
      <c r="T70" s="39"/>
      <c r="U70" s="39"/>
      <c r="V70" s="39"/>
      <c r="W70" s="39"/>
      <c r="X70" s="39"/>
      <c r="Y70" s="39"/>
      <c r="Z70" s="39"/>
      <c r="AA70" s="39"/>
      <c r="AB70" s="39"/>
      <c r="AC70" s="193"/>
      <c r="AD70" s="193"/>
      <c r="AE70" s="193"/>
      <c r="AF70" s="193"/>
    </row>
    <row r="71" spans="1:32" x14ac:dyDescent="0.2">
      <c r="A71" s="47" t="s">
        <v>61</v>
      </c>
      <c r="B71" s="52">
        <f t="shared" ref="B71:I74" si="12">J29</f>
        <v>0</v>
      </c>
      <c r="C71" s="197">
        <f t="shared" si="12"/>
        <v>0</v>
      </c>
      <c r="D71" s="195">
        <f t="shared" si="12"/>
        <v>0</v>
      </c>
      <c r="E71" s="201">
        <f t="shared" si="12"/>
        <v>0</v>
      </c>
      <c r="F71" s="195">
        <f t="shared" si="12"/>
        <v>0</v>
      </c>
      <c r="G71" s="483">
        <f t="shared" si="12"/>
        <v>0</v>
      </c>
      <c r="H71" s="200">
        <f t="shared" si="12"/>
        <v>0</v>
      </c>
      <c r="I71" s="490">
        <f t="shared" si="12"/>
        <v>0</v>
      </c>
      <c r="J71" s="52">
        <f>B71</f>
        <v>0</v>
      </c>
      <c r="K71" s="605">
        <f>'Premium Equiv. - 3 Plans'!E9</f>
        <v>0</v>
      </c>
      <c r="L71" s="200">
        <f>D71</f>
        <v>0</v>
      </c>
      <c r="M71" s="605">
        <f>'Premium Equiv. - 3 Plans'!E16</f>
        <v>0</v>
      </c>
      <c r="N71" s="200">
        <f>F71</f>
        <v>0</v>
      </c>
      <c r="O71" s="608">
        <f>'Premium Equiv. - 3 Plans'!E23</f>
        <v>0</v>
      </c>
      <c r="P71" s="497">
        <f>H71</f>
        <v>0</v>
      </c>
      <c r="Q71" s="610">
        <f>'Premium Equiv. - 4 Plans'!E30</f>
        <v>0</v>
      </c>
      <c r="R71" s="203">
        <f>Underwriting!F31</f>
        <v>0</v>
      </c>
      <c r="S71" s="612">
        <f>'Premium Equiv. - 3 Plans'!E30</f>
        <v>0</v>
      </c>
      <c r="AC71" s="191"/>
      <c r="AD71" s="191"/>
      <c r="AE71" s="191"/>
      <c r="AF71" s="191"/>
    </row>
    <row r="72" spans="1:32" x14ac:dyDescent="0.2">
      <c r="A72" s="53" t="s">
        <v>42</v>
      </c>
      <c r="B72" s="54">
        <f t="shared" si="12"/>
        <v>0</v>
      </c>
      <c r="C72" s="198">
        <f t="shared" si="12"/>
        <v>0</v>
      </c>
      <c r="D72" s="196">
        <f t="shared" si="12"/>
        <v>0</v>
      </c>
      <c r="E72" s="199">
        <f t="shared" si="12"/>
        <v>0</v>
      </c>
      <c r="F72" s="196">
        <f t="shared" si="12"/>
        <v>0</v>
      </c>
      <c r="G72" s="484">
        <f t="shared" si="12"/>
        <v>0</v>
      </c>
      <c r="H72" s="202">
        <f t="shared" si="12"/>
        <v>0</v>
      </c>
      <c r="I72" s="491">
        <f t="shared" si="12"/>
        <v>0</v>
      </c>
      <c r="J72" s="54">
        <f>B72</f>
        <v>0</v>
      </c>
      <c r="K72" s="606">
        <f>'Premium Equiv. - 3 Plans'!E10</f>
        <v>0</v>
      </c>
      <c r="L72" s="202">
        <f>D72</f>
        <v>0</v>
      </c>
      <c r="M72" s="606">
        <f>'Premium Equiv. - 3 Plans'!E17</f>
        <v>0</v>
      </c>
      <c r="N72" s="202">
        <f>F72</f>
        <v>0</v>
      </c>
      <c r="O72" s="609">
        <f>'Premium Equiv. - 3 Plans'!E24</f>
        <v>0</v>
      </c>
      <c r="P72" s="489">
        <f>H72</f>
        <v>0</v>
      </c>
      <c r="Q72" s="611">
        <f>'Premium Equiv. - 4 Plans'!E31</f>
        <v>0</v>
      </c>
      <c r="R72" s="196">
        <f>Underwriting!F32</f>
        <v>0</v>
      </c>
      <c r="S72" s="613">
        <f>'Premium Equiv. - 3 Plans'!E31</f>
        <v>0</v>
      </c>
      <c r="AC72" s="191"/>
      <c r="AD72" s="191"/>
      <c r="AE72" s="191"/>
      <c r="AF72" s="191"/>
    </row>
    <row r="73" spans="1:32" x14ac:dyDescent="0.2">
      <c r="A73" s="53" t="s">
        <v>43</v>
      </c>
      <c r="B73" s="54">
        <f t="shared" si="12"/>
        <v>0</v>
      </c>
      <c r="C73" s="198">
        <f t="shared" si="12"/>
        <v>0</v>
      </c>
      <c r="D73" s="196">
        <f t="shared" si="12"/>
        <v>0</v>
      </c>
      <c r="E73" s="199">
        <f t="shared" si="12"/>
        <v>0</v>
      </c>
      <c r="F73" s="196">
        <f t="shared" si="12"/>
        <v>0</v>
      </c>
      <c r="G73" s="484">
        <f t="shared" si="12"/>
        <v>0</v>
      </c>
      <c r="H73" s="202">
        <f t="shared" si="12"/>
        <v>0</v>
      </c>
      <c r="I73" s="491">
        <f t="shared" si="12"/>
        <v>0</v>
      </c>
      <c r="J73" s="54">
        <f>B73</f>
        <v>0</v>
      </c>
      <c r="K73" s="606">
        <f>'Premium Equiv. - 3 Plans'!E11</f>
        <v>0</v>
      </c>
      <c r="L73" s="202">
        <f>D73</f>
        <v>0</v>
      </c>
      <c r="M73" s="606">
        <f>'Premium Equiv. - 3 Plans'!E18</f>
        <v>0</v>
      </c>
      <c r="N73" s="202">
        <f>F73</f>
        <v>0</v>
      </c>
      <c r="O73" s="609">
        <f>'Premium Equiv. - 3 Plans'!E25</f>
        <v>0</v>
      </c>
      <c r="P73" s="489">
        <f>H73</f>
        <v>0</v>
      </c>
      <c r="Q73" s="611">
        <f>'Premium Equiv. - 4 Plans'!E32</f>
        <v>0</v>
      </c>
      <c r="R73" s="196">
        <f>Underwriting!F33</f>
        <v>0</v>
      </c>
      <c r="S73" s="613">
        <f>'Premium Equiv. - 3 Plans'!E32</f>
        <v>0</v>
      </c>
      <c r="AC73" s="191"/>
      <c r="AD73" s="191"/>
      <c r="AE73" s="191"/>
      <c r="AF73" s="191"/>
    </row>
    <row r="74" spans="1:32" x14ac:dyDescent="0.2">
      <c r="A74" s="53" t="s">
        <v>44</v>
      </c>
      <c r="B74" s="54">
        <f t="shared" si="12"/>
        <v>0</v>
      </c>
      <c r="C74" s="199">
        <f t="shared" si="12"/>
        <v>0</v>
      </c>
      <c r="D74" s="196">
        <f t="shared" si="12"/>
        <v>0</v>
      </c>
      <c r="E74" s="199">
        <f t="shared" si="12"/>
        <v>0</v>
      </c>
      <c r="F74" s="196">
        <f t="shared" si="12"/>
        <v>0</v>
      </c>
      <c r="G74" s="485">
        <f t="shared" si="12"/>
        <v>0</v>
      </c>
      <c r="H74" s="202">
        <f t="shared" si="12"/>
        <v>0</v>
      </c>
      <c r="I74" s="491">
        <f t="shared" si="12"/>
        <v>0</v>
      </c>
      <c r="J74" s="54">
        <f>B74</f>
        <v>0</v>
      </c>
      <c r="K74" s="607">
        <f>'Premium Equiv. - 3 Plans'!E12</f>
        <v>0</v>
      </c>
      <c r="L74" s="202">
        <f>D74</f>
        <v>0</v>
      </c>
      <c r="M74" s="606">
        <f>'Premium Equiv. - 3 Plans'!E19</f>
        <v>0</v>
      </c>
      <c r="N74" s="202">
        <f>F74</f>
        <v>0</v>
      </c>
      <c r="O74" s="609">
        <f>'Premium Equiv. - 3 Plans'!E26</f>
        <v>0</v>
      </c>
      <c r="P74" s="489">
        <f>H74</f>
        <v>0</v>
      </c>
      <c r="Q74" s="611">
        <f>'Premium Equiv. - 4 Plans'!E33</f>
        <v>0</v>
      </c>
      <c r="R74" s="196">
        <f>Underwriting!F34</f>
        <v>0</v>
      </c>
      <c r="S74" s="614">
        <f>'Premium Equiv. - 3 Plans'!E33</f>
        <v>0</v>
      </c>
      <c r="AC74" s="191"/>
      <c r="AD74" s="191"/>
      <c r="AE74" s="191"/>
      <c r="AF74" s="191"/>
    </row>
    <row r="75" spans="1:32" s="38" customFormat="1" x14ac:dyDescent="0.2">
      <c r="A75" s="82" t="s">
        <v>62</v>
      </c>
      <c r="B75" s="2011">
        <f>J33</f>
        <v>0</v>
      </c>
      <c r="C75" s="2012"/>
      <c r="D75" s="2013">
        <f>L33</f>
        <v>0</v>
      </c>
      <c r="E75" s="2012"/>
      <c r="F75" s="2014">
        <f>N33</f>
        <v>0</v>
      </c>
      <c r="G75" s="2012"/>
      <c r="H75" s="2013">
        <f>P33</f>
        <v>0</v>
      </c>
      <c r="I75" s="2015"/>
      <c r="J75" s="2011">
        <f>J71*K71+J72*K72+J73*K73+J74*K74</f>
        <v>0</v>
      </c>
      <c r="K75" s="2012"/>
      <c r="L75" s="2014">
        <f>L71*M71+L72*M72+L73*M73+L74*M74</f>
        <v>0</v>
      </c>
      <c r="M75" s="2012"/>
      <c r="N75" s="2014">
        <f>N71*O71+N72*O72+N73*O73+N74*O74</f>
        <v>0</v>
      </c>
      <c r="O75" s="2012"/>
      <c r="P75" s="2014">
        <f>P71*Q71+P72*Q72+P73*Q73+P74*Q74</f>
        <v>0</v>
      </c>
      <c r="Q75" s="2015"/>
      <c r="R75" s="1805">
        <f>R71*S71+R72*S72+R73*S73+R74*S74</f>
        <v>0</v>
      </c>
      <c r="S75" s="1689"/>
      <c r="T75" s="37"/>
      <c r="U75" s="37"/>
      <c r="V75" s="37"/>
      <c r="W75" s="37"/>
      <c r="X75" s="37"/>
      <c r="Y75" s="37"/>
      <c r="Z75" s="37"/>
      <c r="AA75" s="37"/>
      <c r="AB75" s="37"/>
      <c r="AC75" s="191"/>
      <c r="AD75" s="191"/>
      <c r="AE75" s="191"/>
      <c r="AF75" s="191"/>
    </row>
    <row r="76" spans="1:32" s="38" customFormat="1" ht="13.5" customHeight="1" thickBot="1" x14ac:dyDescent="0.25">
      <c r="A76" s="83" t="s">
        <v>63</v>
      </c>
      <c r="B76" s="2006">
        <f>J34</f>
        <v>0</v>
      </c>
      <c r="C76" s="2007"/>
      <c r="D76" s="2008">
        <f>L34</f>
        <v>0</v>
      </c>
      <c r="E76" s="2007"/>
      <c r="F76" s="2009">
        <f>N34</f>
        <v>0</v>
      </c>
      <c r="G76" s="2007"/>
      <c r="H76" s="2008">
        <f>P34</f>
        <v>0</v>
      </c>
      <c r="I76" s="2010"/>
      <c r="J76" s="2006">
        <f>J75*12</f>
        <v>0</v>
      </c>
      <c r="K76" s="2007"/>
      <c r="L76" s="2009">
        <f>L75*12</f>
        <v>0</v>
      </c>
      <c r="M76" s="2007"/>
      <c r="N76" s="2009">
        <f>N75*12</f>
        <v>0</v>
      </c>
      <c r="O76" s="2007"/>
      <c r="P76" s="2009">
        <f>P75*12</f>
        <v>0</v>
      </c>
      <c r="Q76" s="2010"/>
      <c r="R76" s="1895">
        <f>R75*12</f>
        <v>0</v>
      </c>
      <c r="S76" s="1896"/>
      <c r="T76" s="37"/>
      <c r="U76" s="37"/>
      <c r="V76" s="37"/>
      <c r="W76" s="37"/>
      <c r="X76" s="37"/>
      <c r="Y76" s="37"/>
      <c r="Z76" s="37"/>
      <c r="AA76" s="37"/>
      <c r="AB76" s="37"/>
      <c r="AC76" s="191"/>
      <c r="AD76" s="191"/>
      <c r="AE76" s="191"/>
      <c r="AF76" s="191"/>
    </row>
    <row r="77" spans="1:32" s="38" customFormat="1" ht="13.5" customHeight="1" thickBot="1" x14ac:dyDescent="0.25">
      <c r="A77" s="699" t="s">
        <v>427</v>
      </c>
      <c r="B77" s="1889">
        <f>J35</f>
        <v>0</v>
      </c>
      <c r="C77" s="1890"/>
      <c r="D77" s="1890"/>
      <c r="E77" s="1890"/>
      <c r="F77" s="1890"/>
      <c r="G77" s="1890"/>
      <c r="H77" s="1890"/>
      <c r="I77" s="1891"/>
      <c r="J77" s="1889">
        <f>J76+L76+N76+P76</f>
        <v>0</v>
      </c>
      <c r="K77" s="1890"/>
      <c r="L77" s="1890"/>
      <c r="M77" s="1890"/>
      <c r="N77" s="1890"/>
      <c r="O77" s="1890"/>
      <c r="P77" s="1890"/>
      <c r="Q77" s="1891"/>
      <c r="R77" s="1894">
        <f>R76</f>
        <v>0</v>
      </c>
      <c r="S77" s="1893"/>
      <c r="T77" s="37"/>
      <c r="U77" s="37"/>
      <c r="V77" s="37"/>
      <c r="W77" s="37"/>
      <c r="X77" s="37"/>
      <c r="Y77" s="37"/>
      <c r="Z77" s="37"/>
      <c r="AA77" s="37"/>
      <c r="AB77" s="37"/>
      <c r="AC77" s="191"/>
      <c r="AD77" s="191"/>
      <c r="AE77" s="191"/>
      <c r="AF77" s="191"/>
    </row>
    <row r="78" spans="1:32" s="38" customFormat="1" ht="13.5" customHeight="1" thickBot="1" x14ac:dyDescent="0.25">
      <c r="A78" s="698" t="s">
        <v>208</v>
      </c>
      <c r="B78" s="2003">
        <f>J36</f>
        <v>0</v>
      </c>
      <c r="C78" s="2004"/>
      <c r="D78" s="2004"/>
      <c r="E78" s="2004"/>
      <c r="F78" s="2004"/>
      <c r="G78" s="2004"/>
      <c r="H78" s="2004"/>
      <c r="I78" s="2005"/>
      <c r="J78" s="1986">
        <f>Underwriting!B93</f>
        <v>0</v>
      </c>
      <c r="K78" s="1987"/>
      <c r="L78" s="1987"/>
      <c r="M78" s="1987"/>
      <c r="N78" s="1987"/>
      <c r="O78" s="1987"/>
      <c r="P78" s="1987"/>
      <c r="Q78" s="1988"/>
      <c r="R78" s="1987">
        <f>Underwriting!E93</f>
        <v>0</v>
      </c>
      <c r="S78" s="1988"/>
      <c r="T78" s="37"/>
      <c r="U78" s="37"/>
      <c r="V78" s="37"/>
      <c r="W78" s="37"/>
      <c r="X78" s="37"/>
      <c r="Y78" s="37"/>
      <c r="Z78" s="37"/>
      <c r="AA78" s="37"/>
      <c r="AB78" s="37"/>
      <c r="AC78" s="191"/>
      <c r="AD78" s="191"/>
      <c r="AE78" s="191"/>
      <c r="AF78" s="191"/>
    </row>
    <row r="79" spans="1:32" s="38" customFormat="1" ht="13.5" customHeight="1" thickBot="1" x14ac:dyDescent="0.25">
      <c r="A79" s="699" t="s">
        <v>436</v>
      </c>
      <c r="B79" s="1889">
        <f>J37</f>
        <v>0</v>
      </c>
      <c r="C79" s="1890"/>
      <c r="D79" s="1890"/>
      <c r="E79" s="1890"/>
      <c r="F79" s="1890"/>
      <c r="G79" s="1890"/>
      <c r="H79" s="1890"/>
      <c r="I79" s="1891"/>
      <c r="J79" s="1889">
        <f>J77+J78</f>
        <v>0</v>
      </c>
      <c r="K79" s="1890"/>
      <c r="L79" s="1890"/>
      <c r="M79" s="1890"/>
      <c r="N79" s="1890"/>
      <c r="O79" s="1890"/>
      <c r="P79" s="1890"/>
      <c r="Q79" s="1891"/>
      <c r="R79" s="1892">
        <f>SUM(R77:R78)</f>
        <v>0</v>
      </c>
      <c r="S79" s="1893"/>
      <c r="T79" s="37"/>
      <c r="U79" s="37"/>
      <c r="V79" s="37"/>
      <c r="W79" s="37"/>
      <c r="X79" s="37"/>
      <c r="Y79" s="37"/>
      <c r="Z79" s="37"/>
      <c r="AA79" s="37"/>
      <c r="AB79" s="37"/>
      <c r="AC79" s="191"/>
      <c r="AD79" s="191"/>
      <c r="AE79" s="191"/>
      <c r="AF79" s="191"/>
    </row>
    <row r="80" spans="1:32" s="38" customFormat="1" ht="12.75" customHeight="1" x14ac:dyDescent="0.2">
      <c r="A80" s="123" t="s">
        <v>64</v>
      </c>
      <c r="B80" s="1872"/>
      <c r="C80" s="1873"/>
      <c r="D80" s="1873"/>
      <c r="E80" s="1873"/>
      <c r="F80" s="1873"/>
      <c r="G80" s="1873"/>
      <c r="H80" s="1873"/>
      <c r="I80" s="1874"/>
      <c r="J80" s="1994"/>
      <c r="K80" s="1995"/>
      <c r="L80" s="1995"/>
      <c r="M80" s="1995"/>
      <c r="N80" s="1995"/>
      <c r="O80" s="1995"/>
      <c r="P80" s="1995"/>
      <c r="Q80" s="1996"/>
      <c r="R80" s="493"/>
      <c r="S80" s="85"/>
      <c r="T80" s="37"/>
      <c r="U80" s="37"/>
      <c r="V80" s="37"/>
      <c r="W80" s="37"/>
      <c r="X80" s="37"/>
      <c r="Y80" s="37"/>
      <c r="Z80" s="37"/>
      <c r="AA80" s="37"/>
      <c r="AB80" s="37"/>
      <c r="AC80" s="191"/>
      <c r="AD80" s="191"/>
      <c r="AE80" s="191"/>
      <c r="AF80" s="191"/>
    </row>
    <row r="81" spans="1:32" s="38" customFormat="1" ht="13.5" customHeight="1" thickBot="1" x14ac:dyDescent="0.25">
      <c r="A81" s="83" t="s">
        <v>239</v>
      </c>
      <c r="B81" s="1878"/>
      <c r="C81" s="1879"/>
      <c r="D81" s="1879"/>
      <c r="E81" s="1879"/>
      <c r="F81" s="1879"/>
      <c r="G81" s="1879"/>
      <c r="H81" s="1879"/>
      <c r="I81" s="1880"/>
      <c r="J81" s="1997">
        <f>J79-B79</f>
        <v>0</v>
      </c>
      <c r="K81" s="1998"/>
      <c r="L81" s="1998"/>
      <c r="M81" s="1998"/>
      <c r="N81" s="1998"/>
      <c r="O81" s="1998"/>
      <c r="P81" s="1998"/>
      <c r="Q81" s="1999"/>
      <c r="R81" s="2002">
        <f>R79-B79</f>
        <v>0</v>
      </c>
      <c r="S81" s="1882"/>
      <c r="T81" s="37"/>
      <c r="U81" s="37"/>
      <c r="V81" s="37"/>
      <c r="W81" s="37"/>
      <c r="X81" s="37"/>
      <c r="Y81" s="37"/>
      <c r="Z81" s="37"/>
      <c r="AA81" s="37"/>
      <c r="AB81" s="37"/>
      <c r="AC81" s="191"/>
      <c r="AD81" s="191"/>
      <c r="AE81" s="191"/>
      <c r="AF81" s="191"/>
    </row>
    <row r="82" spans="1:32" s="38" customFormat="1" ht="13.5" customHeight="1" thickBot="1" x14ac:dyDescent="0.25">
      <c r="A82" s="227" t="s">
        <v>261</v>
      </c>
      <c r="B82" s="1883">
        <f>J40</f>
        <v>0</v>
      </c>
      <c r="C82" s="1884"/>
      <c r="D82" s="1884"/>
      <c r="E82" s="1884"/>
      <c r="F82" s="1884"/>
      <c r="G82" s="1884"/>
      <c r="H82" s="1884"/>
      <c r="I82" s="1885"/>
      <c r="J82" s="1883" t="e">
        <f>'SF Illustration - 4 Plans'!F42</f>
        <v>#VALUE!</v>
      </c>
      <c r="K82" s="1884"/>
      <c r="L82" s="1884"/>
      <c r="M82" s="1884"/>
      <c r="N82" s="1884"/>
      <c r="O82" s="1884"/>
      <c r="P82" s="1884"/>
      <c r="Q82" s="1885"/>
      <c r="R82" s="1884">
        <f>'SF Illustration - 4 Plans'!N42</f>
        <v>0</v>
      </c>
      <c r="S82" s="1885"/>
      <c r="T82" s="37"/>
      <c r="U82" s="37"/>
      <c r="V82" s="37"/>
      <c r="W82" s="37"/>
      <c r="X82" s="37"/>
      <c r="Y82" s="37"/>
      <c r="Z82" s="37"/>
      <c r="AA82" s="37"/>
      <c r="AB82" s="37"/>
      <c r="AC82" s="191"/>
      <c r="AD82" s="191"/>
      <c r="AE82" s="191"/>
      <c r="AF82" s="191"/>
    </row>
    <row r="83" spans="1:32" s="38" customFormat="1" ht="13.5" customHeight="1" thickBot="1" x14ac:dyDescent="0.25">
      <c r="A83" s="416" t="s">
        <v>260</v>
      </c>
      <c r="B83" s="1886">
        <f>J41</f>
        <v>0</v>
      </c>
      <c r="C83" s="1887"/>
      <c r="D83" s="1887"/>
      <c r="E83" s="1887"/>
      <c r="F83" s="1887"/>
      <c r="G83" s="1887"/>
      <c r="H83" s="1887"/>
      <c r="I83" s="1888"/>
      <c r="J83" s="1886">
        <f>'SF Illustration - 4 Plans'!F51</f>
        <v>0</v>
      </c>
      <c r="K83" s="1887"/>
      <c r="L83" s="1887"/>
      <c r="M83" s="1887"/>
      <c r="N83" s="1887"/>
      <c r="O83" s="1887"/>
      <c r="P83" s="1887"/>
      <c r="Q83" s="1888"/>
      <c r="R83" s="1887">
        <f>Underwriting!E92</f>
        <v>0</v>
      </c>
      <c r="S83" s="1888"/>
      <c r="T83" s="37"/>
      <c r="U83" s="37"/>
      <c r="V83" s="37"/>
      <c r="W83" s="37"/>
      <c r="X83" s="37"/>
      <c r="Y83" s="37"/>
      <c r="Z83" s="37"/>
      <c r="AA83" s="37"/>
      <c r="AB83" s="37"/>
      <c r="AC83" s="191"/>
      <c r="AD83" s="191"/>
      <c r="AE83" s="191"/>
      <c r="AF83" s="191"/>
    </row>
    <row r="84" spans="1:32" ht="10.15" customHeight="1" x14ac:dyDescent="0.2">
      <c r="A84" s="1867"/>
      <c r="B84" s="1867"/>
      <c r="C84" s="1867"/>
      <c r="D84" s="1867"/>
      <c r="E84" s="1867"/>
      <c r="F84" s="1867"/>
      <c r="G84" s="1867"/>
      <c r="H84" s="37"/>
      <c r="I84" s="37"/>
      <c r="AC84" s="191"/>
      <c r="AD84" s="191"/>
      <c r="AE84" s="191"/>
      <c r="AF84" s="191"/>
    </row>
    <row r="85" spans="1:32" ht="10.15" customHeight="1" x14ac:dyDescent="0.2">
      <c r="A85" s="55"/>
      <c r="B85" s="55"/>
      <c r="C85" s="55"/>
      <c r="D85" s="55"/>
      <c r="E85" s="55"/>
      <c r="F85" s="55"/>
      <c r="G85" s="55"/>
      <c r="H85" s="55"/>
      <c r="I85" s="55"/>
      <c r="AC85" s="191"/>
      <c r="AD85" s="191"/>
      <c r="AE85" s="191"/>
      <c r="AF85" s="191"/>
    </row>
    <row r="86" spans="1:32" ht="19.5" x14ac:dyDescent="0.3">
      <c r="H86" s="114" t="s">
        <v>199</v>
      </c>
      <c r="I86" s="1973" t="str">
        <f>I43</f>
        <v>Required</v>
      </c>
      <c r="J86" s="1973"/>
      <c r="K86" s="1973"/>
      <c r="L86" s="1973"/>
      <c r="M86" s="1973"/>
      <c r="N86" s="1973"/>
      <c r="O86" s="1973"/>
      <c r="P86" s="1973"/>
      <c r="Q86" s="1973"/>
      <c r="R86" s="1973"/>
      <c r="S86" s="1973"/>
      <c r="AC86" s="191"/>
      <c r="AD86" s="191"/>
      <c r="AE86" s="191"/>
      <c r="AF86" s="191"/>
    </row>
    <row r="87" spans="1:32" ht="15.75" x14ac:dyDescent="0.25">
      <c r="H87" s="67" t="s">
        <v>200</v>
      </c>
      <c r="I87" s="1639" t="str">
        <f>I44</f>
        <v>Required</v>
      </c>
      <c r="J87" s="1639"/>
      <c r="K87" s="1639"/>
      <c r="L87" s="1639"/>
      <c r="M87" s="1639"/>
      <c r="N87" s="1639"/>
      <c r="O87" s="1639"/>
      <c r="P87" s="1639"/>
      <c r="Q87" s="1639"/>
      <c r="R87" s="1639"/>
      <c r="S87" s="1639"/>
      <c r="AC87" s="191"/>
      <c r="AD87" s="191"/>
      <c r="AE87" s="191"/>
      <c r="AF87" s="191"/>
    </row>
    <row r="88" spans="1:32" ht="15.75" x14ac:dyDescent="0.25">
      <c r="H88" s="67" t="s">
        <v>201</v>
      </c>
      <c r="I88" s="1974" t="str">
        <f>I45</f>
        <v>Required</v>
      </c>
      <c r="J88" s="1974"/>
      <c r="K88" s="1974"/>
      <c r="L88" s="1974"/>
      <c r="M88" s="1974"/>
      <c r="N88" s="1974"/>
      <c r="O88" s="1974"/>
      <c r="P88" s="1974"/>
      <c r="Q88" s="1974"/>
      <c r="R88" s="1974"/>
      <c r="S88" s="1974"/>
      <c r="AC88" s="191"/>
      <c r="AD88" s="191"/>
      <c r="AE88" s="191"/>
      <c r="AF88" s="191"/>
    </row>
    <row r="89" spans="1:32" ht="12.75" customHeight="1" x14ac:dyDescent="0.2">
      <c r="AC89" s="191"/>
      <c r="AD89" s="191"/>
      <c r="AE89" s="191"/>
      <c r="AF89" s="191"/>
    </row>
    <row r="90" spans="1:32" s="700" customFormat="1" ht="18" customHeight="1" x14ac:dyDescent="0.25">
      <c r="A90" s="1975" t="s">
        <v>478</v>
      </c>
      <c r="B90" s="1975"/>
      <c r="C90" s="1975"/>
      <c r="D90" s="1975"/>
      <c r="E90" s="1975"/>
      <c r="F90" s="1975"/>
      <c r="G90" s="1975"/>
      <c r="H90" s="1975"/>
      <c r="I90" s="1975"/>
      <c r="J90" s="1975"/>
      <c r="K90" s="1975"/>
      <c r="L90" s="1975"/>
      <c r="M90" s="1975"/>
      <c r="N90" s="1975"/>
      <c r="O90" s="1975"/>
      <c r="P90" s="1975"/>
      <c r="Q90" s="1975"/>
      <c r="R90" s="1975"/>
      <c r="S90" s="1975"/>
      <c r="T90" s="701"/>
      <c r="U90" s="701"/>
      <c r="V90" s="701"/>
      <c r="W90" s="701"/>
      <c r="X90" s="701"/>
      <c r="Y90" s="701"/>
      <c r="Z90" s="701"/>
      <c r="AA90" s="701"/>
      <c r="AB90" s="701"/>
      <c r="AC90" s="702"/>
      <c r="AD90" s="702"/>
      <c r="AE90" s="702"/>
      <c r="AF90" s="702"/>
    </row>
    <row r="91" spans="1:32" ht="15.75" customHeight="1" x14ac:dyDescent="0.2">
      <c r="AC91" s="191"/>
      <c r="AD91" s="191"/>
      <c r="AE91" s="191"/>
      <c r="AF91" s="191"/>
    </row>
    <row r="92" spans="1:32" s="2" customFormat="1" ht="13.5" thickBot="1" x14ac:dyDescent="0.25">
      <c r="B92" s="2037" t="str">
        <f>B49</f>
        <v>Renewal</v>
      </c>
      <c r="C92" s="2037"/>
      <c r="D92" s="2037"/>
      <c r="E92" s="2037"/>
      <c r="F92" s="2037"/>
      <c r="G92" s="2037"/>
      <c r="H92" s="2037"/>
      <c r="I92" s="2037"/>
      <c r="J92" s="1976" t="s">
        <v>351</v>
      </c>
      <c r="K92" s="1976"/>
      <c r="L92" s="1976"/>
      <c r="M92" s="1976"/>
      <c r="N92" s="1976"/>
      <c r="O92" s="1976"/>
      <c r="P92" s="1976"/>
      <c r="Q92" s="1976"/>
      <c r="R92" s="2037" t="s">
        <v>351</v>
      </c>
      <c r="S92" s="2037"/>
      <c r="T92" s="422"/>
      <c r="U92" s="422"/>
      <c r="V92" s="422"/>
      <c r="W92" s="422"/>
      <c r="X92" s="422"/>
      <c r="Y92" s="422"/>
      <c r="Z92" s="422"/>
      <c r="AA92" s="422"/>
      <c r="AB92" s="422"/>
      <c r="AC92" s="492"/>
      <c r="AD92" s="492"/>
      <c r="AE92" s="492"/>
      <c r="AF92" s="492"/>
    </row>
    <row r="93" spans="1:32" s="38" customFormat="1" ht="21.75" customHeight="1" thickBot="1" x14ac:dyDescent="0.25">
      <c r="A93" s="87" t="s">
        <v>332</v>
      </c>
      <c r="B93" s="2065" t="str">
        <f>B50</f>
        <v>Required</v>
      </c>
      <c r="C93" s="2065"/>
      <c r="D93" s="2065"/>
      <c r="E93" s="2065"/>
      <c r="F93" s="1960"/>
      <c r="G93" s="1960"/>
      <c r="H93" s="1960"/>
      <c r="I93" s="1981"/>
      <c r="J93" s="1970" t="s">
        <v>47</v>
      </c>
      <c r="K93" s="1971"/>
      <c r="L93" s="1971"/>
      <c r="M93" s="1971"/>
      <c r="N93" s="1971"/>
      <c r="O93" s="1971"/>
      <c r="P93" s="1971"/>
      <c r="Q93" s="1972"/>
      <c r="R93" s="1961" t="s">
        <v>47</v>
      </c>
      <c r="S93" s="1962"/>
      <c r="T93" s="37"/>
      <c r="U93" s="37"/>
      <c r="V93" s="37"/>
      <c r="W93" s="37"/>
      <c r="X93" s="37"/>
      <c r="Y93" s="37"/>
      <c r="Z93" s="37"/>
      <c r="AA93" s="37"/>
      <c r="AB93" s="37"/>
      <c r="AC93" s="191"/>
      <c r="AD93" s="191"/>
      <c r="AE93" s="191"/>
      <c r="AF93" s="191"/>
    </row>
    <row r="94" spans="1:32" s="1176" customFormat="1" ht="12.75" customHeight="1" x14ac:dyDescent="0.15">
      <c r="A94" s="1178"/>
      <c r="B94" s="2035">
        <f>B51</f>
        <v>0</v>
      </c>
      <c r="C94" s="2066"/>
      <c r="D94" s="2067">
        <f>D51</f>
        <v>0</v>
      </c>
      <c r="E94" s="2066"/>
      <c r="F94" s="1965">
        <f>F51</f>
        <v>0</v>
      </c>
      <c r="G94" s="1964"/>
      <c r="H94" s="2031">
        <f>H51</f>
        <v>0</v>
      </c>
      <c r="I94" s="2032"/>
      <c r="J94" s="2035">
        <f>J51</f>
        <v>0</v>
      </c>
      <c r="K94" s="2066"/>
      <c r="L94" s="2068">
        <f>L51</f>
        <v>0</v>
      </c>
      <c r="M94" s="2066"/>
      <c r="N94" s="2068">
        <f>N51</f>
        <v>0</v>
      </c>
      <c r="O94" s="2066"/>
      <c r="P94" s="2033">
        <f>P51</f>
        <v>0</v>
      </c>
      <c r="Q94" s="2034"/>
      <c r="R94" s="2035">
        <f>Underwriting!E88</f>
        <v>0</v>
      </c>
      <c r="S94" s="2036"/>
      <c r="T94" s="1174"/>
      <c r="U94" s="1174"/>
      <c r="V94" s="1174"/>
      <c r="W94" s="1174"/>
      <c r="X94" s="1174"/>
      <c r="Y94" s="1174"/>
      <c r="Z94" s="1174"/>
      <c r="AA94" s="1174"/>
      <c r="AB94" s="1174"/>
      <c r="AC94" s="1175"/>
      <c r="AD94" s="1175"/>
      <c r="AE94" s="1175"/>
      <c r="AF94" s="1175"/>
    </row>
    <row r="95" spans="1:32" s="43" customFormat="1" ht="12.75" customHeight="1" x14ac:dyDescent="0.2">
      <c r="A95" s="1179" t="s">
        <v>48</v>
      </c>
      <c r="B95" s="2043"/>
      <c r="C95" s="2044"/>
      <c r="D95" s="2043"/>
      <c r="E95" s="2044"/>
      <c r="F95" s="1928"/>
      <c r="G95" s="1926"/>
      <c r="H95" s="937"/>
      <c r="I95" s="938"/>
      <c r="J95" s="1154"/>
      <c r="K95" s="1157"/>
      <c r="L95" s="1156"/>
      <c r="M95" s="1157"/>
      <c r="N95" s="1156"/>
      <c r="O95" s="1157"/>
      <c r="P95" s="2000"/>
      <c r="Q95" s="2001"/>
      <c r="R95" s="1924">
        <f>Underwriting!B149</f>
        <v>0</v>
      </c>
      <c r="S95" s="1925"/>
      <c r="T95" s="37"/>
      <c r="U95" s="37"/>
      <c r="V95" s="37"/>
      <c r="W95" s="37"/>
      <c r="X95" s="37"/>
      <c r="Y95" s="37"/>
      <c r="Z95" s="37"/>
      <c r="AA95" s="37"/>
      <c r="AB95" s="37"/>
      <c r="AC95" s="191"/>
      <c r="AD95" s="191"/>
      <c r="AE95" s="191"/>
      <c r="AF95" s="191"/>
    </row>
    <row r="96" spans="1:32" ht="11.25" customHeight="1" x14ac:dyDescent="0.2">
      <c r="A96" s="1180" t="s">
        <v>49</v>
      </c>
      <c r="B96" s="2051">
        <f t="shared" ref="B96:B112" si="13">B53</f>
        <v>0</v>
      </c>
      <c r="C96" s="2052"/>
      <c r="D96" s="2051">
        <f t="shared" ref="D96:D112" si="14">D53</f>
        <v>0</v>
      </c>
      <c r="E96" s="2052"/>
      <c r="F96" s="1906">
        <f>N53</f>
        <v>0</v>
      </c>
      <c r="G96" s="1905"/>
      <c r="H96" s="1929">
        <f>H53</f>
        <v>0</v>
      </c>
      <c r="I96" s="1907"/>
      <c r="J96" s="1904">
        <f>B96</f>
        <v>0</v>
      </c>
      <c r="K96" s="1905"/>
      <c r="L96" s="1929">
        <f>D96</f>
        <v>0</v>
      </c>
      <c r="M96" s="1905"/>
      <c r="N96" s="1929">
        <f>F96</f>
        <v>0</v>
      </c>
      <c r="O96" s="1905"/>
      <c r="P96" s="2023">
        <f>H96</f>
        <v>0</v>
      </c>
      <c r="Q96" s="2024"/>
      <c r="R96" s="1943">
        <f>Underwriting!B150</f>
        <v>0</v>
      </c>
      <c r="S96" s="1944"/>
      <c r="AC96" s="191"/>
      <c r="AD96" s="191"/>
      <c r="AE96" s="191"/>
      <c r="AF96" s="191"/>
    </row>
    <row r="97" spans="1:32" ht="11.25" customHeight="1" thickBot="1" x14ac:dyDescent="0.25">
      <c r="A97" s="1180" t="s">
        <v>50</v>
      </c>
      <c r="B97" s="2051">
        <f t="shared" si="13"/>
        <v>0</v>
      </c>
      <c r="C97" s="2052"/>
      <c r="D97" s="2051">
        <f t="shared" si="14"/>
        <v>0</v>
      </c>
      <c r="E97" s="2052"/>
      <c r="F97" s="1906">
        <f t="shared" ref="F97:F112" si="15">N54</f>
        <v>0</v>
      </c>
      <c r="G97" s="1905"/>
      <c r="H97" s="1929">
        <f t="shared" ref="H97:H112" si="16">H54</f>
        <v>0</v>
      </c>
      <c r="I97" s="1907"/>
      <c r="J97" s="1904">
        <f>B97</f>
        <v>0</v>
      </c>
      <c r="K97" s="1905"/>
      <c r="L97" s="1929">
        <f>D97</f>
        <v>0</v>
      </c>
      <c r="M97" s="1905"/>
      <c r="N97" s="1929">
        <f>F97</f>
        <v>0</v>
      </c>
      <c r="O97" s="1905"/>
      <c r="P97" s="2023">
        <f>H97</f>
        <v>0</v>
      </c>
      <c r="Q97" s="2024"/>
      <c r="R97" s="1943">
        <f>Underwriting!B151</f>
        <v>0</v>
      </c>
      <c r="S97" s="1944"/>
      <c r="AC97" s="191"/>
      <c r="AD97" s="191"/>
      <c r="AE97" s="191"/>
      <c r="AF97" s="191"/>
    </row>
    <row r="98" spans="1:32" s="43" customFormat="1" x14ac:dyDescent="0.2">
      <c r="A98" s="1181" t="s">
        <v>51</v>
      </c>
      <c r="B98" s="2060"/>
      <c r="C98" s="2061"/>
      <c r="D98" s="2060"/>
      <c r="E98" s="2061"/>
      <c r="F98" s="2062"/>
      <c r="G98" s="2063"/>
      <c r="H98" s="1991"/>
      <c r="I98" s="1992"/>
      <c r="J98" s="1165"/>
      <c r="K98" s="1164"/>
      <c r="L98" s="1163"/>
      <c r="M98" s="1164"/>
      <c r="N98" s="1163"/>
      <c r="O98" s="1164"/>
      <c r="P98" s="2064"/>
      <c r="Q98" s="1990"/>
      <c r="R98" s="1161"/>
      <c r="S98" s="1162"/>
      <c r="T98" s="37"/>
      <c r="U98" s="37"/>
      <c r="V98" s="37"/>
      <c r="W98" s="37"/>
      <c r="X98" s="37"/>
      <c r="Y98" s="37"/>
      <c r="Z98" s="37"/>
      <c r="AA98" s="37"/>
      <c r="AB98" s="37"/>
      <c r="AC98" s="191"/>
      <c r="AD98" s="191"/>
      <c r="AE98" s="191"/>
      <c r="AF98" s="191"/>
    </row>
    <row r="99" spans="1:32" x14ac:dyDescent="0.2">
      <c r="A99" s="1180" t="s">
        <v>52</v>
      </c>
      <c r="B99" s="2058">
        <f t="shared" si="13"/>
        <v>0</v>
      </c>
      <c r="C99" s="2059"/>
      <c r="D99" s="2058">
        <f t="shared" si="14"/>
        <v>0</v>
      </c>
      <c r="E99" s="2059"/>
      <c r="F99" s="1906">
        <f t="shared" si="15"/>
        <v>0</v>
      </c>
      <c r="G99" s="1905"/>
      <c r="H99" s="1929">
        <f t="shared" si="16"/>
        <v>0</v>
      </c>
      <c r="I99" s="1907"/>
      <c r="J99" s="1904">
        <f>B99</f>
        <v>0</v>
      </c>
      <c r="K99" s="1905"/>
      <c r="L99" s="1929">
        <f>D99</f>
        <v>0</v>
      </c>
      <c r="M99" s="1905"/>
      <c r="N99" s="1929">
        <f>F99</f>
        <v>0</v>
      </c>
      <c r="O99" s="1905"/>
      <c r="P99" s="2023">
        <f>H99</f>
        <v>0</v>
      </c>
      <c r="Q99" s="2024"/>
      <c r="R99" s="1943">
        <f>Underwriting!B156</f>
        <v>0</v>
      </c>
      <c r="S99" s="1944"/>
      <c r="AC99" s="191"/>
      <c r="AD99" s="191"/>
      <c r="AE99" s="191"/>
      <c r="AF99" s="191"/>
    </row>
    <row r="100" spans="1:32" x14ac:dyDescent="0.2">
      <c r="A100" s="1180" t="s">
        <v>53</v>
      </c>
      <c r="B100" s="2058">
        <f t="shared" si="13"/>
        <v>0</v>
      </c>
      <c r="C100" s="2059"/>
      <c r="D100" s="2058">
        <f t="shared" si="14"/>
        <v>0</v>
      </c>
      <c r="E100" s="2059"/>
      <c r="F100" s="1906">
        <f t="shared" si="15"/>
        <v>0</v>
      </c>
      <c r="G100" s="1905"/>
      <c r="H100" s="1929">
        <f t="shared" si="16"/>
        <v>0</v>
      </c>
      <c r="I100" s="1907"/>
      <c r="J100" s="1904">
        <f>B100</f>
        <v>0</v>
      </c>
      <c r="K100" s="1905"/>
      <c r="L100" s="1929">
        <f>D100</f>
        <v>0</v>
      </c>
      <c r="M100" s="1905"/>
      <c r="N100" s="1929">
        <f>F100</f>
        <v>0</v>
      </c>
      <c r="O100" s="1905"/>
      <c r="P100" s="2023">
        <f>H100</f>
        <v>0</v>
      </c>
      <c r="Q100" s="2024"/>
      <c r="R100" s="1943">
        <f>Underwriting!B157</f>
        <v>0</v>
      </c>
      <c r="S100" s="1944"/>
      <c r="AC100" s="191"/>
      <c r="AD100" s="191"/>
      <c r="AE100" s="191"/>
      <c r="AF100" s="191"/>
    </row>
    <row r="101" spans="1:32" x14ac:dyDescent="0.2">
      <c r="A101" s="1180" t="s">
        <v>54</v>
      </c>
      <c r="B101" s="2058">
        <f t="shared" si="13"/>
        <v>0</v>
      </c>
      <c r="C101" s="2059"/>
      <c r="D101" s="2058">
        <f t="shared" si="14"/>
        <v>0</v>
      </c>
      <c r="E101" s="2059"/>
      <c r="F101" s="1906">
        <f t="shared" si="15"/>
        <v>0</v>
      </c>
      <c r="G101" s="1905"/>
      <c r="H101" s="1929">
        <f t="shared" si="16"/>
        <v>0</v>
      </c>
      <c r="I101" s="1907"/>
      <c r="J101" s="1904">
        <f>B101</f>
        <v>0</v>
      </c>
      <c r="K101" s="1905"/>
      <c r="L101" s="1929">
        <f>D101</f>
        <v>0</v>
      </c>
      <c r="M101" s="1905"/>
      <c r="N101" s="1929">
        <f>F101</f>
        <v>0</v>
      </c>
      <c r="O101" s="1905"/>
      <c r="P101" s="2023">
        <f>H101</f>
        <v>0</v>
      </c>
      <c r="Q101" s="2024"/>
      <c r="R101" s="1943">
        <f>Underwriting!B158</f>
        <v>0</v>
      </c>
      <c r="S101" s="1944"/>
      <c r="AC101" s="191"/>
      <c r="AD101" s="191"/>
      <c r="AE101" s="191"/>
      <c r="AF101" s="191"/>
    </row>
    <row r="102" spans="1:32" ht="11.25" customHeight="1" x14ac:dyDescent="0.2">
      <c r="A102" s="1180" t="s">
        <v>55</v>
      </c>
      <c r="B102" s="2058">
        <f t="shared" si="13"/>
        <v>0</v>
      </c>
      <c r="C102" s="2059"/>
      <c r="D102" s="2058">
        <f t="shared" si="14"/>
        <v>0</v>
      </c>
      <c r="E102" s="2059"/>
      <c r="F102" s="1906">
        <f t="shared" si="15"/>
        <v>0</v>
      </c>
      <c r="G102" s="1905"/>
      <c r="H102" s="1929">
        <f t="shared" si="16"/>
        <v>0</v>
      </c>
      <c r="I102" s="1907"/>
      <c r="J102" s="1904">
        <f>B102</f>
        <v>0</v>
      </c>
      <c r="K102" s="1905"/>
      <c r="L102" s="1929">
        <f>D102</f>
        <v>0</v>
      </c>
      <c r="M102" s="1905"/>
      <c r="N102" s="1929">
        <f>F102</f>
        <v>0</v>
      </c>
      <c r="O102" s="1905"/>
      <c r="P102" s="2023">
        <f>H102</f>
        <v>0</v>
      </c>
      <c r="Q102" s="2024"/>
      <c r="R102" s="1943">
        <f>Underwriting!B160</f>
        <v>0</v>
      </c>
      <c r="S102" s="1944"/>
      <c r="AC102" s="191"/>
      <c r="AD102" s="191"/>
      <c r="AE102" s="191"/>
      <c r="AF102" s="191"/>
    </row>
    <row r="103" spans="1:32" x14ac:dyDescent="0.2">
      <c r="A103" s="1180" t="s">
        <v>56</v>
      </c>
      <c r="B103" s="2045">
        <f t="shared" si="13"/>
        <v>0</v>
      </c>
      <c r="C103" s="2046"/>
      <c r="D103" s="2047">
        <f t="shared" si="14"/>
        <v>0</v>
      </c>
      <c r="E103" s="2046"/>
      <c r="F103" s="1899">
        <f t="shared" si="15"/>
        <v>0</v>
      </c>
      <c r="G103" s="1898"/>
      <c r="H103" s="1901">
        <f t="shared" si="16"/>
        <v>0</v>
      </c>
      <c r="I103" s="1900"/>
      <c r="J103" s="1897">
        <f>B103</f>
        <v>0</v>
      </c>
      <c r="K103" s="1898"/>
      <c r="L103" s="1901">
        <f>D103</f>
        <v>0</v>
      </c>
      <c r="M103" s="1898"/>
      <c r="N103" s="1901">
        <f>F103</f>
        <v>0</v>
      </c>
      <c r="O103" s="1898"/>
      <c r="P103" s="2021">
        <f>H103</f>
        <v>0</v>
      </c>
      <c r="Q103" s="2022"/>
      <c r="R103" s="1902">
        <f>Underwriting!B159</f>
        <v>0</v>
      </c>
      <c r="S103" s="1903"/>
      <c r="AC103" s="191"/>
      <c r="AD103" s="191"/>
      <c r="AE103" s="191"/>
      <c r="AF103" s="191"/>
    </row>
    <row r="104" spans="1:32" s="43" customFormat="1" x14ac:dyDescent="0.2">
      <c r="A104" s="1182" t="s">
        <v>57</v>
      </c>
      <c r="B104" s="2043"/>
      <c r="C104" s="2044"/>
      <c r="D104" s="2043"/>
      <c r="E104" s="2044"/>
      <c r="F104" s="1917"/>
      <c r="G104" s="1916"/>
      <c r="H104" s="1993"/>
      <c r="I104" s="1918"/>
      <c r="J104" s="1154"/>
      <c r="K104" s="1157"/>
      <c r="L104" s="1156"/>
      <c r="M104" s="1157"/>
      <c r="N104" s="1156"/>
      <c r="O104" s="1157"/>
      <c r="P104" s="2000"/>
      <c r="Q104" s="2001"/>
      <c r="R104" s="1154"/>
      <c r="S104" s="1155"/>
      <c r="T104" s="37"/>
      <c r="U104" s="37"/>
      <c r="V104" s="37"/>
      <c r="W104" s="37"/>
      <c r="X104" s="37"/>
      <c r="Y104" s="37"/>
      <c r="Z104" s="37"/>
      <c r="AA104" s="37"/>
      <c r="AB104" s="37"/>
      <c r="AC104" s="191"/>
      <c r="AD104" s="191"/>
      <c r="AE104" s="191"/>
      <c r="AF104" s="191"/>
    </row>
    <row r="105" spans="1:32" x14ac:dyDescent="0.2">
      <c r="A105" s="1180" t="s">
        <v>49</v>
      </c>
      <c r="B105" s="2056">
        <f t="shared" si="13"/>
        <v>0</v>
      </c>
      <c r="C105" s="2057"/>
      <c r="D105" s="2056">
        <f t="shared" si="14"/>
        <v>0</v>
      </c>
      <c r="E105" s="2057"/>
      <c r="F105" s="1934">
        <f t="shared" si="15"/>
        <v>0</v>
      </c>
      <c r="G105" s="1933"/>
      <c r="H105" s="1936">
        <f t="shared" si="16"/>
        <v>0</v>
      </c>
      <c r="I105" s="1935"/>
      <c r="J105" s="1932">
        <f>B105</f>
        <v>0</v>
      </c>
      <c r="K105" s="1933"/>
      <c r="L105" s="1936">
        <f>D105</f>
        <v>0</v>
      </c>
      <c r="M105" s="1933"/>
      <c r="N105" s="1936">
        <f>F105</f>
        <v>0</v>
      </c>
      <c r="O105" s="1933"/>
      <c r="P105" s="2027">
        <f>H105</f>
        <v>0</v>
      </c>
      <c r="Q105" s="2028"/>
      <c r="R105" s="1932">
        <f>Underwriting!B152</f>
        <v>0</v>
      </c>
      <c r="S105" s="1935"/>
      <c r="AC105" s="191"/>
      <c r="AD105" s="191"/>
      <c r="AE105" s="191"/>
      <c r="AF105" s="191"/>
    </row>
    <row r="106" spans="1:32" x14ac:dyDescent="0.2">
      <c r="A106" s="1183" t="s">
        <v>50</v>
      </c>
      <c r="B106" s="2053">
        <f t="shared" si="13"/>
        <v>0</v>
      </c>
      <c r="C106" s="2054"/>
      <c r="D106" s="2055">
        <f t="shared" si="14"/>
        <v>0</v>
      </c>
      <c r="E106" s="2054"/>
      <c r="F106" s="1939">
        <f t="shared" si="15"/>
        <v>0</v>
      </c>
      <c r="G106" s="1938"/>
      <c r="H106" s="1942">
        <f t="shared" si="16"/>
        <v>0</v>
      </c>
      <c r="I106" s="1940"/>
      <c r="J106" s="1937">
        <f>B106</f>
        <v>0</v>
      </c>
      <c r="K106" s="1938"/>
      <c r="L106" s="1942">
        <f>D106</f>
        <v>0</v>
      </c>
      <c r="M106" s="1938"/>
      <c r="N106" s="1942">
        <f>F106</f>
        <v>0</v>
      </c>
      <c r="O106" s="1938"/>
      <c r="P106" s="2025">
        <f>H106</f>
        <v>0</v>
      </c>
      <c r="Q106" s="2026"/>
      <c r="R106" s="1937">
        <f>Underwriting!B153</f>
        <v>0</v>
      </c>
      <c r="S106" s="1940"/>
      <c r="AC106" s="191"/>
      <c r="AD106" s="191"/>
      <c r="AE106" s="191"/>
      <c r="AF106" s="191"/>
    </row>
    <row r="107" spans="1:32" s="43" customFormat="1" x14ac:dyDescent="0.2">
      <c r="A107" s="1182" t="s">
        <v>58</v>
      </c>
      <c r="B107" s="2043"/>
      <c r="C107" s="2044"/>
      <c r="D107" s="2043"/>
      <c r="E107" s="2044"/>
      <c r="F107" s="1917"/>
      <c r="G107" s="1916"/>
      <c r="H107" s="1993"/>
      <c r="I107" s="1918"/>
      <c r="J107" s="1154"/>
      <c r="K107" s="1157"/>
      <c r="L107" s="1156"/>
      <c r="M107" s="1157"/>
      <c r="N107" s="1156"/>
      <c r="O107" s="1157"/>
      <c r="P107" s="2000"/>
      <c r="Q107" s="2001"/>
      <c r="R107" s="1154"/>
      <c r="S107" s="1155"/>
      <c r="T107" s="37"/>
      <c r="U107" s="37"/>
      <c r="V107" s="37"/>
      <c r="W107" s="37"/>
      <c r="X107" s="37"/>
      <c r="Y107" s="37"/>
      <c r="Z107" s="37"/>
      <c r="AA107" s="37"/>
      <c r="AB107" s="37"/>
      <c r="AC107" s="191"/>
      <c r="AD107" s="191"/>
      <c r="AE107" s="191"/>
      <c r="AF107" s="191"/>
    </row>
    <row r="108" spans="1:32" x14ac:dyDescent="0.2">
      <c r="A108" s="1180" t="s">
        <v>49</v>
      </c>
      <c r="B108" s="2051">
        <f t="shared" si="13"/>
        <v>0</v>
      </c>
      <c r="C108" s="2052"/>
      <c r="D108" s="2051">
        <f t="shared" si="14"/>
        <v>0</v>
      </c>
      <c r="E108" s="2052"/>
      <c r="F108" s="1906">
        <f t="shared" si="15"/>
        <v>0</v>
      </c>
      <c r="G108" s="1905"/>
      <c r="H108" s="1929">
        <f t="shared" si="16"/>
        <v>0</v>
      </c>
      <c r="I108" s="1907"/>
      <c r="J108" s="1904">
        <f>B108</f>
        <v>0</v>
      </c>
      <c r="K108" s="1905"/>
      <c r="L108" s="1929">
        <f>D108</f>
        <v>0</v>
      </c>
      <c r="M108" s="1905"/>
      <c r="N108" s="1929">
        <f>F108</f>
        <v>0</v>
      </c>
      <c r="O108" s="1905"/>
      <c r="P108" s="2023">
        <f>H108</f>
        <v>0</v>
      </c>
      <c r="Q108" s="2024"/>
      <c r="R108" s="1930">
        <f>Underwriting!B154</f>
        <v>0</v>
      </c>
      <c r="S108" s="1931"/>
      <c r="AC108" s="191"/>
      <c r="AD108" s="191"/>
      <c r="AE108" s="191"/>
      <c r="AF108" s="191"/>
    </row>
    <row r="109" spans="1:32" x14ac:dyDescent="0.2">
      <c r="A109" s="1183" t="s">
        <v>50</v>
      </c>
      <c r="B109" s="2048">
        <f t="shared" si="13"/>
        <v>0</v>
      </c>
      <c r="C109" s="2049"/>
      <c r="D109" s="2050">
        <f t="shared" si="14"/>
        <v>0</v>
      </c>
      <c r="E109" s="2049"/>
      <c r="F109" s="1899">
        <f t="shared" si="15"/>
        <v>0</v>
      </c>
      <c r="G109" s="1898"/>
      <c r="H109" s="1901">
        <f t="shared" si="16"/>
        <v>0</v>
      </c>
      <c r="I109" s="1900"/>
      <c r="J109" s="1897">
        <f>B109</f>
        <v>0</v>
      </c>
      <c r="K109" s="1898"/>
      <c r="L109" s="1901">
        <f>D109</f>
        <v>0</v>
      </c>
      <c r="M109" s="1898"/>
      <c r="N109" s="1901">
        <f>F109</f>
        <v>0</v>
      </c>
      <c r="O109" s="1898"/>
      <c r="P109" s="2021">
        <f>H109</f>
        <v>0</v>
      </c>
      <c r="Q109" s="2022"/>
      <c r="R109" s="1902">
        <f>Underwriting!B155</f>
        <v>0</v>
      </c>
      <c r="S109" s="1903"/>
      <c r="AC109" s="191"/>
      <c r="AD109" s="191"/>
      <c r="AE109" s="191"/>
      <c r="AF109" s="191"/>
    </row>
    <row r="110" spans="1:32" s="43" customFormat="1" x14ac:dyDescent="0.2">
      <c r="A110" s="1179" t="s">
        <v>59</v>
      </c>
      <c r="B110" s="2043"/>
      <c r="C110" s="2044"/>
      <c r="D110" s="2043"/>
      <c r="E110" s="2044"/>
      <c r="F110" s="1917"/>
      <c r="G110" s="1916"/>
      <c r="H110" s="1993"/>
      <c r="I110" s="1918"/>
      <c r="J110" s="1154"/>
      <c r="K110" s="1157"/>
      <c r="L110" s="1156"/>
      <c r="M110" s="1157"/>
      <c r="N110" s="1156"/>
      <c r="O110" s="1157"/>
      <c r="P110" s="2000"/>
      <c r="Q110" s="2001"/>
      <c r="R110" s="1154"/>
      <c r="S110" s="1155"/>
      <c r="T110" s="37"/>
      <c r="U110" s="37"/>
      <c r="V110" s="37"/>
      <c r="W110" s="37"/>
      <c r="X110" s="37"/>
      <c r="Y110" s="37"/>
      <c r="Z110" s="37"/>
      <c r="AA110" s="37"/>
      <c r="AB110" s="37"/>
      <c r="AC110" s="191"/>
      <c r="AD110" s="191"/>
      <c r="AE110" s="191"/>
      <c r="AF110" s="191"/>
    </row>
    <row r="111" spans="1:32" s="49" customFormat="1" x14ac:dyDescent="0.2">
      <c r="A111" s="1183" t="s">
        <v>60</v>
      </c>
      <c r="B111" s="2045">
        <f t="shared" si="13"/>
        <v>0</v>
      </c>
      <c r="C111" s="2046"/>
      <c r="D111" s="2047">
        <f t="shared" si="14"/>
        <v>0</v>
      </c>
      <c r="E111" s="2046"/>
      <c r="F111" s="1899">
        <f t="shared" si="15"/>
        <v>0</v>
      </c>
      <c r="G111" s="1898"/>
      <c r="H111" s="1901">
        <f t="shared" si="16"/>
        <v>0</v>
      </c>
      <c r="I111" s="1900"/>
      <c r="J111" s="1902">
        <f>B111</f>
        <v>0</v>
      </c>
      <c r="K111" s="1941"/>
      <c r="L111" s="2019">
        <f>D111</f>
        <v>0</v>
      </c>
      <c r="M111" s="1941"/>
      <c r="N111" s="2019">
        <f>F111</f>
        <v>0</v>
      </c>
      <c r="O111" s="1941"/>
      <c r="P111" s="2019">
        <f>H111</f>
        <v>0</v>
      </c>
      <c r="Q111" s="2020"/>
      <c r="R111" s="1902">
        <f>Underwriting!B162</f>
        <v>0</v>
      </c>
      <c r="S111" s="1903"/>
      <c r="T111" s="48"/>
      <c r="U111" s="48"/>
      <c r="V111" s="48"/>
      <c r="W111" s="48"/>
      <c r="X111" s="48"/>
      <c r="Y111" s="48"/>
      <c r="Z111" s="48"/>
      <c r="AA111" s="48"/>
      <c r="AB111" s="48"/>
      <c r="AC111" s="192"/>
      <c r="AD111" s="192"/>
      <c r="AE111" s="192"/>
      <c r="AF111" s="192"/>
    </row>
    <row r="112" spans="1:32" s="50" customFormat="1" ht="13.5" customHeight="1" thickBot="1" x14ac:dyDescent="0.25">
      <c r="A112" s="1184" t="s">
        <v>144</v>
      </c>
      <c r="B112" s="2041">
        <f t="shared" si="13"/>
        <v>0</v>
      </c>
      <c r="C112" s="2042"/>
      <c r="D112" s="2041">
        <f t="shared" si="14"/>
        <v>0</v>
      </c>
      <c r="E112" s="2042"/>
      <c r="F112" s="1947">
        <f t="shared" si="15"/>
        <v>0</v>
      </c>
      <c r="G112" s="1946"/>
      <c r="H112" s="1949">
        <f t="shared" si="16"/>
        <v>0</v>
      </c>
      <c r="I112" s="1948"/>
      <c r="J112" s="1913">
        <f>B112</f>
        <v>0</v>
      </c>
      <c r="K112" s="2016"/>
      <c r="L112" s="2017">
        <f>D112</f>
        <v>0</v>
      </c>
      <c r="M112" s="2016"/>
      <c r="N112" s="2017">
        <f>F112</f>
        <v>0</v>
      </c>
      <c r="O112" s="2016"/>
      <c r="P112" s="2017">
        <f>H112</f>
        <v>0</v>
      </c>
      <c r="Q112" s="2018"/>
      <c r="R112" s="1913">
        <f>Underwriting!B161</f>
        <v>0</v>
      </c>
      <c r="S112" s="1914"/>
      <c r="T112" s="48"/>
      <c r="U112" s="48"/>
      <c r="V112" s="48"/>
      <c r="W112" s="48"/>
      <c r="X112" s="48"/>
      <c r="Y112" s="48"/>
      <c r="Z112" s="48"/>
      <c r="AA112" s="48"/>
      <c r="AB112" s="48"/>
      <c r="AC112" s="192"/>
      <c r="AD112" s="192"/>
      <c r="AE112" s="192"/>
      <c r="AF112" s="192"/>
    </row>
    <row r="113" spans="1:32" s="40" customFormat="1" ht="13.5" customHeight="1" thickBot="1" x14ac:dyDescent="0.25">
      <c r="A113" s="1177"/>
      <c r="B113" s="2038" t="s">
        <v>259</v>
      </c>
      <c r="C113" s="2039"/>
      <c r="D113" s="2039"/>
      <c r="E113" s="2039"/>
      <c r="F113" s="2039"/>
      <c r="G113" s="2039"/>
      <c r="H113" s="2039"/>
      <c r="I113" s="2039"/>
      <c r="J113" s="2039"/>
      <c r="K113" s="2039"/>
      <c r="L113" s="2039"/>
      <c r="M113" s="2039"/>
      <c r="N113" s="2039"/>
      <c r="O113" s="2039"/>
      <c r="P113" s="2039"/>
      <c r="Q113" s="2040"/>
      <c r="R113" s="892"/>
      <c r="S113" s="893"/>
      <c r="T113" s="39"/>
      <c r="U113" s="39"/>
      <c r="V113" s="39"/>
      <c r="W113" s="39"/>
      <c r="X113" s="39"/>
      <c r="Y113" s="39"/>
      <c r="Z113" s="39"/>
      <c r="AA113" s="39"/>
      <c r="AB113" s="39"/>
      <c r="AC113" s="193"/>
      <c r="AD113" s="193"/>
      <c r="AE113" s="193"/>
      <c r="AF113" s="193"/>
    </row>
    <row r="114" spans="1:32" x14ac:dyDescent="0.2">
      <c r="A114" s="47" t="s">
        <v>61</v>
      </c>
      <c r="B114" s="52">
        <f t="shared" ref="B114:I114" si="17">B71</f>
        <v>0</v>
      </c>
      <c r="C114" s="197">
        <f t="shared" si="17"/>
        <v>0</v>
      </c>
      <c r="D114" s="195">
        <f t="shared" si="17"/>
        <v>0</v>
      </c>
      <c r="E114" s="201">
        <f t="shared" si="17"/>
        <v>0</v>
      </c>
      <c r="F114" s="195">
        <f t="shared" si="17"/>
        <v>0</v>
      </c>
      <c r="G114" s="483">
        <f t="shared" si="17"/>
        <v>0</v>
      </c>
      <c r="H114" s="200">
        <f t="shared" si="17"/>
        <v>0</v>
      </c>
      <c r="I114" s="490">
        <f t="shared" si="17"/>
        <v>0</v>
      </c>
      <c r="J114" s="52">
        <f>B114</f>
        <v>0</v>
      </c>
      <c r="K114" s="605" t="e">
        <f>PremEquivwksht!V31</f>
        <v>#VALUE!</v>
      </c>
      <c r="L114" s="200">
        <f>D114</f>
        <v>0</v>
      </c>
      <c r="M114" s="605" t="e">
        <f>PremEquivwksht!X31</f>
        <v>#VALUE!</v>
      </c>
      <c r="N114" s="200">
        <f>F114</f>
        <v>0</v>
      </c>
      <c r="O114" s="608" t="e">
        <f>PremEquivwksht!Z31</f>
        <v>#VALUE!</v>
      </c>
      <c r="P114" s="497">
        <f>H114</f>
        <v>0</v>
      </c>
      <c r="Q114" s="610" t="e">
        <f>PremEquivwksht!AB31</f>
        <v>#VALUE!</v>
      </c>
      <c r="R114" s="203">
        <f>Underwriting!F74</f>
        <v>0</v>
      </c>
      <c r="S114" s="612">
        <f>'Premium Equiv. - 3 Plans'!E73</f>
        <v>0</v>
      </c>
      <c r="AC114" s="191"/>
      <c r="AD114" s="191"/>
      <c r="AE114" s="191"/>
      <c r="AF114" s="191"/>
    </row>
    <row r="115" spans="1:32" x14ac:dyDescent="0.2">
      <c r="A115" s="53" t="s">
        <v>42</v>
      </c>
      <c r="B115" s="54">
        <f t="shared" ref="B115:I117" si="18">B72</f>
        <v>0</v>
      </c>
      <c r="C115" s="198">
        <f t="shared" si="18"/>
        <v>0</v>
      </c>
      <c r="D115" s="196">
        <f t="shared" si="18"/>
        <v>0</v>
      </c>
      <c r="E115" s="199">
        <f t="shared" si="18"/>
        <v>0</v>
      </c>
      <c r="F115" s="196">
        <f t="shared" si="18"/>
        <v>0</v>
      </c>
      <c r="G115" s="484">
        <f t="shared" si="18"/>
        <v>0</v>
      </c>
      <c r="H115" s="202">
        <f t="shared" si="18"/>
        <v>0</v>
      </c>
      <c r="I115" s="491">
        <f t="shared" si="18"/>
        <v>0</v>
      </c>
      <c r="J115" s="54">
        <f>B115</f>
        <v>0</v>
      </c>
      <c r="K115" s="606" t="e">
        <f>PremEquivwksht!V32</f>
        <v>#VALUE!</v>
      </c>
      <c r="L115" s="202">
        <f>D115</f>
        <v>0</v>
      </c>
      <c r="M115" s="606" t="e">
        <f>PremEquivwksht!X32</f>
        <v>#VALUE!</v>
      </c>
      <c r="N115" s="202">
        <f>F115</f>
        <v>0</v>
      </c>
      <c r="O115" s="609" t="e">
        <f>PremEquivwksht!Z32</f>
        <v>#VALUE!</v>
      </c>
      <c r="P115" s="489">
        <f>H115</f>
        <v>0</v>
      </c>
      <c r="Q115" s="611" t="e">
        <f>PremEquivwksht!AB32</f>
        <v>#VALUE!</v>
      </c>
      <c r="R115" s="196">
        <f>Underwriting!F75</f>
        <v>0</v>
      </c>
      <c r="S115" s="613">
        <f>'Premium Equiv. - 3 Plans'!E74</f>
        <v>0</v>
      </c>
      <c r="AC115" s="191"/>
      <c r="AD115" s="191"/>
      <c r="AE115" s="191"/>
      <c r="AF115" s="191"/>
    </row>
    <row r="116" spans="1:32" x14ac:dyDescent="0.2">
      <c r="A116" s="53" t="s">
        <v>43</v>
      </c>
      <c r="B116" s="54">
        <f t="shared" si="18"/>
        <v>0</v>
      </c>
      <c r="C116" s="198">
        <f t="shared" si="18"/>
        <v>0</v>
      </c>
      <c r="D116" s="196">
        <f t="shared" si="18"/>
        <v>0</v>
      </c>
      <c r="E116" s="199">
        <f t="shared" si="18"/>
        <v>0</v>
      </c>
      <c r="F116" s="196">
        <f t="shared" si="18"/>
        <v>0</v>
      </c>
      <c r="G116" s="484">
        <f t="shared" si="18"/>
        <v>0</v>
      </c>
      <c r="H116" s="202">
        <f t="shared" si="18"/>
        <v>0</v>
      </c>
      <c r="I116" s="491">
        <f t="shared" si="18"/>
        <v>0</v>
      </c>
      <c r="J116" s="54">
        <f>B116</f>
        <v>0</v>
      </c>
      <c r="K116" s="606" t="e">
        <f>PremEquivwksht!V33</f>
        <v>#VALUE!</v>
      </c>
      <c r="L116" s="202">
        <f>D116</f>
        <v>0</v>
      </c>
      <c r="M116" s="606" t="e">
        <f>PremEquivwksht!X33</f>
        <v>#VALUE!</v>
      </c>
      <c r="N116" s="202">
        <f>F116</f>
        <v>0</v>
      </c>
      <c r="O116" s="609" t="e">
        <f>PremEquivwksht!Z33</f>
        <v>#VALUE!</v>
      </c>
      <c r="P116" s="489">
        <f>H116</f>
        <v>0</v>
      </c>
      <c r="Q116" s="611" t="e">
        <f>PremEquivwksht!AB33</f>
        <v>#VALUE!</v>
      </c>
      <c r="R116" s="196">
        <f>Underwriting!F76</f>
        <v>0</v>
      </c>
      <c r="S116" s="613">
        <f>'Premium Equiv. - 3 Plans'!E75</f>
        <v>0</v>
      </c>
      <c r="AC116" s="191"/>
      <c r="AD116" s="191"/>
      <c r="AE116" s="191"/>
      <c r="AF116" s="191"/>
    </row>
    <row r="117" spans="1:32" x14ac:dyDescent="0.2">
      <c r="A117" s="53" t="s">
        <v>44</v>
      </c>
      <c r="B117" s="206">
        <f t="shared" si="18"/>
        <v>0</v>
      </c>
      <c r="C117" s="207">
        <f t="shared" si="18"/>
        <v>0</v>
      </c>
      <c r="D117" s="203">
        <f t="shared" si="18"/>
        <v>0</v>
      </c>
      <c r="E117" s="208">
        <f t="shared" si="18"/>
        <v>0</v>
      </c>
      <c r="F117" s="203">
        <f t="shared" si="18"/>
        <v>0</v>
      </c>
      <c r="G117" s="1185">
        <f t="shared" si="18"/>
        <v>0</v>
      </c>
      <c r="H117" s="486">
        <f t="shared" si="18"/>
        <v>0</v>
      </c>
      <c r="I117" s="1186">
        <f t="shared" si="18"/>
        <v>0</v>
      </c>
      <c r="J117" s="206">
        <f>B117</f>
        <v>0</v>
      </c>
      <c r="K117" s="1187" t="e">
        <f>PremEquivwksht!V34</f>
        <v>#VALUE!</v>
      </c>
      <c r="L117" s="486">
        <f>D117</f>
        <v>0</v>
      </c>
      <c r="M117" s="1187" t="e">
        <f>PremEquivwksht!X34</f>
        <v>#VALUE!</v>
      </c>
      <c r="N117" s="486">
        <f>F117</f>
        <v>0</v>
      </c>
      <c r="O117" s="1188" t="e">
        <f>PremEquivwksht!Z34</f>
        <v>#VALUE!</v>
      </c>
      <c r="P117" s="1189">
        <f>H117</f>
        <v>0</v>
      </c>
      <c r="Q117" s="1190" t="e">
        <f>PremEquivwksht!AB34</f>
        <v>#VALUE!</v>
      </c>
      <c r="R117" s="196">
        <f>Underwriting!F77</f>
        <v>0</v>
      </c>
      <c r="S117" s="614">
        <f>'Premium Equiv. - 3 Plans'!E76</f>
        <v>0</v>
      </c>
      <c r="AC117" s="191"/>
      <c r="AD117" s="191"/>
      <c r="AE117" s="191"/>
      <c r="AF117" s="191"/>
    </row>
    <row r="118" spans="1:32" s="38" customFormat="1" x14ac:dyDescent="0.2">
      <c r="A118" s="82" t="s">
        <v>62</v>
      </c>
      <c r="B118" s="2011">
        <f>B75</f>
        <v>0</v>
      </c>
      <c r="C118" s="2012"/>
      <c r="D118" s="2013">
        <f>D75</f>
        <v>0</v>
      </c>
      <c r="E118" s="2012"/>
      <c r="F118" s="2014">
        <f>F75</f>
        <v>0</v>
      </c>
      <c r="G118" s="2012"/>
      <c r="H118" s="2013">
        <f>H75</f>
        <v>0</v>
      </c>
      <c r="I118" s="2015"/>
      <c r="J118" s="2011" t="e">
        <f>J114*K114+J115*K115+J116*K116+J117*K117</f>
        <v>#VALUE!</v>
      </c>
      <c r="K118" s="2012"/>
      <c r="L118" s="2014" t="e">
        <f>L114*M114+L115*M115+L116*M116+L117*M117</f>
        <v>#VALUE!</v>
      </c>
      <c r="M118" s="2012"/>
      <c r="N118" s="2014" t="e">
        <f>N114*O114+N115*O115+N116*O116+N117*O117</f>
        <v>#VALUE!</v>
      </c>
      <c r="O118" s="2012"/>
      <c r="P118" s="2014" t="e">
        <f>P114*Q114+P115*Q115+P116*Q116+P117*Q117</f>
        <v>#VALUE!</v>
      </c>
      <c r="Q118" s="2015"/>
      <c r="R118" s="1805">
        <f>R114*S114+R115*S115+R116*S116+R117*S117</f>
        <v>0</v>
      </c>
      <c r="S118" s="1689"/>
      <c r="T118" s="37"/>
      <c r="U118" s="37"/>
      <c r="V118" s="37"/>
      <c r="W118" s="37"/>
      <c r="X118" s="37"/>
      <c r="Y118" s="37"/>
      <c r="Z118" s="37"/>
      <c r="AA118" s="37"/>
      <c r="AB118" s="37"/>
      <c r="AC118" s="191"/>
      <c r="AD118" s="191"/>
      <c r="AE118" s="191"/>
      <c r="AF118" s="191"/>
    </row>
    <row r="119" spans="1:32" s="38" customFormat="1" ht="13.5" customHeight="1" thickBot="1" x14ac:dyDescent="0.25">
      <c r="A119" s="83" t="s">
        <v>63</v>
      </c>
      <c r="B119" s="2006">
        <f>B76</f>
        <v>0</v>
      </c>
      <c r="C119" s="2007"/>
      <c r="D119" s="2008">
        <f>D76</f>
        <v>0</v>
      </c>
      <c r="E119" s="2007"/>
      <c r="F119" s="2009">
        <f>F76</f>
        <v>0</v>
      </c>
      <c r="G119" s="2007"/>
      <c r="H119" s="2008">
        <f>H76</f>
        <v>0</v>
      </c>
      <c r="I119" s="2010"/>
      <c r="J119" s="2006" t="e">
        <f>J118*12</f>
        <v>#VALUE!</v>
      </c>
      <c r="K119" s="2007"/>
      <c r="L119" s="2009" t="e">
        <f>L118*12</f>
        <v>#VALUE!</v>
      </c>
      <c r="M119" s="2007"/>
      <c r="N119" s="2009" t="e">
        <f>N118*12</f>
        <v>#VALUE!</v>
      </c>
      <c r="O119" s="2007"/>
      <c r="P119" s="2009" t="e">
        <f>P118*12</f>
        <v>#VALUE!</v>
      </c>
      <c r="Q119" s="2010"/>
      <c r="R119" s="1895">
        <f>R118*12</f>
        <v>0</v>
      </c>
      <c r="S119" s="1896"/>
      <c r="T119" s="37"/>
      <c r="U119" s="37"/>
      <c r="V119" s="37"/>
      <c r="W119" s="37"/>
      <c r="X119" s="37"/>
      <c r="Y119" s="37"/>
      <c r="Z119" s="37"/>
      <c r="AA119" s="37"/>
      <c r="AB119" s="37"/>
      <c r="AC119" s="191"/>
      <c r="AD119" s="191"/>
      <c r="AE119" s="191"/>
      <c r="AF119" s="191"/>
    </row>
    <row r="120" spans="1:32" s="38" customFormat="1" ht="13.5" customHeight="1" thickBot="1" x14ac:dyDescent="0.25">
      <c r="A120" s="699" t="s">
        <v>427</v>
      </c>
      <c r="B120" s="1889">
        <f>B77</f>
        <v>0</v>
      </c>
      <c r="C120" s="1890"/>
      <c r="D120" s="1890"/>
      <c r="E120" s="1890"/>
      <c r="F120" s="1890"/>
      <c r="G120" s="1890"/>
      <c r="H120" s="1890"/>
      <c r="I120" s="1891"/>
      <c r="J120" s="1889" t="e">
        <f>J119+L119+N119+P119</f>
        <v>#VALUE!</v>
      </c>
      <c r="K120" s="1890"/>
      <c r="L120" s="1890"/>
      <c r="M120" s="1890"/>
      <c r="N120" s="1890"/>
      <c r="O120" s="1890"/>
      <c r="P120" s="1890"/>
      <c r="Q120" s="1891"/>
      <c r="R120" s="1894">
        <f>R119</f>
        <v>0</v>
      </c>
      <c r="S120" s="1893"/>
      <c r="T120" s="37"/>
      <c r="U120" s="37"/>
      <c r="V120" s="37"/>
      <c r="W120" s="37"/>
      <c r="X120" s="37"/>
      <c r="Y120" s="37"/>
      <c r="Z120" s="37"/>
      <c r="AA120" s="37"/>
      <c r="AB120" s="37"/>
      <c r="AC120" s="191"/>
      <c r="AD120" s="191"/>
      <c r="AE120" s="191"/>
      <c r="AF120" s="191"/>
    </row>
    <row r="121" spans="1:32" s="38" customFormat="1" ht="13.5" customHeight="1" thickBot="1" x14ac:dyDescent="0.25">
      <c r="A121" s="698" t="s">
        <v>208</v>
      </c>
      <c r="B121" s="2003">
        <f>B78</f>
        <v>0</v>
      </c>
      <c r="C121" s="2004"/>
      <c r="D121" s="2004"/>
      <c r="E121" s="2004"/>
      <c r="F121" s="2004"/>
      <c r="G121" s="2004"/>
      <c r="H121" s="2004"/>
      <c r="I121" s="2005"/>
      <c r="J121" s="1986">
        <f>J78</f>
        <v>0</v>
      </c>
      <c r="K121" s="1987"/>
      <c r="L121" s="1987"/>
      <c r="M121" s="1987"/>
      <c r="N121" s="1987"/>
      <c r="O121" s="1987"/>
      <c r="P121" s="1987"/>
      <c r="Q121" s="1988"/>
      <c r="R121" s="1987">
        <f>Underwriting!E136</f>
        <v>0</v>
      </c>
      <c r="S121" s="1988"/>
      <c r="T121" s="37"/>
      <c r="U121" s="37"/>
      <c r="V121" s="37"/>
      <c r="W121" s="37"/>
      <c r="X121" s="37"/>
      <c r="Y121" s="37"/>
      <c r="Z121" s="37"/>
      <c r="AA121" s="37"/>
      <c r="AB121" s="37"/>
      <c r="AC121" s="191"/>
      <c r="AD121" s="191"/>
      <c r="AE121" s="191"/>
      <c r="AF121" s="191"/>
    </row>
    <row r="122" spans="1:32" s="38" customFormat="1" ht="13.5" customHeight="1" thickBot="1" x14ac:dyDescent="0.25">
      <c r="A122" s="699" t="s">
        <v>436</v>
      </c>
      <c r="B122" s="1889">
        <f>B79</f>
        <v>0</v>
      </c>
      <c r="C122" s="1890"/>
      <c r="D122" s="1890"/>
      <c r="E122" s="1890"/>
      <c r="F122" s="1890"/>
      <c r="G122" s="1890"/>
      <c r="H122" s="1890"/>
      <c r="I122" s="1891"/>
      <c r="J122" s="1889" t="e">
        <f>J120+J121</f>
        <v>#VALUE!</v>
      </c>
      <c r="K122" s="1890"/>
      <c r="L122" s="1890"/>
      <c r="M122" s="1890"/>
      <c r="N122" s="1890"/>
      <c r="O122" s="1890"/>
      <c r="P122" s="1890"/>
      <c r="Q122" s="1891"/>
      <c r="R122" s="1892">
        <f>SUM(R120:R121)</f>
        <v>0</v>
      </c>
      <c r="S122" s="1893"/>
      <c r="T122" s="37"/>
      <c r="U122" s="37"/>
      <c r="V122" s="37"/>
      <c r="W122" s="37"/>
      <c r="X122" s="37"/>
      <c r="Y122" s="37"/>
      <c r="Z122" s="37"/>
      <c r="AA122" s="37"/>
      <c r="AB122" s="37"/>
      <c r="AC122" s="191"/>
      <c r="AD122" s="191"/>
      <c r="AE122" s="191"/>
      <c r="AF122" s="191"/>
    </row>
    <row r="123" spans="1:32" s="38" customFormat="1" ht="12.75" customHeight="1" x14ac:dyDescent="0.2">
      <c r="A123" s="123" t="s">
        <v>64</v>
      </c>
      <c r="B123" s="1872"/>
      <c r="C123" s="1873"/>
      <c r="D123" s="1873"/>
      <c r="E123" s="1873"/>
      <c r="F123" s="1873"/>
      <c r="G123" s="1873"/>
      <c r="H123" s="1873"/>
      <c r="I123" s="1874"/>
      <c r="J123" s="1994"/>
      <c r="K123" s="1995"/>
      <c r="L123" s="1995"/>
      <c r="M123" s="1995"/>
      <c r="N123" s="1995"/>
      <c r="O123" s="1995"/>
      <c r="P123" s="1995"/>
      <c r="Q123" s="1996"/>
      <c r="R123" s="493"/>
      <c r="S123" s="85"/>
      <c r="T123" s="37"/>
      <c r="U123" s="37"/>
      <c r="V123" s="37"/>
      <c r="W123" s="37"/>
      <c r="X123" s="37"/>
      <c r="Y123" s="37"/>
      <c r="Z123" s="37"/>
      <c r="AA123" s="37"/>
      <c r="AB123" s="37"/>
      <c r="AC123" s="191"/>
      <c r="AD123" s="191"/>
      <c r="AE123" s="191"/>
      <c r="AF123" s="191"/>
    </row>
    <row r="124" spans="1:32" s="38" customFormat="1" ht="13.5" customHeight="1" thickBot="1" x14ac:dyDescent="0.25">
      <c r="A124" s="83" t="s">
        <v>239</v>
      </c>
      <c r="B124" s="1878"/>
      <c r="C124" s="1879"/>
      <c r="D124" s="1879"/>
      <c r="E124" s="1879"/>
      <c r="F124" s="1879"/>
      <c r="G124" s="1879"/>
      <c r="H124" s="1879"/>
      <c r="I124" s="1880"/>
      <c r="J124" s="1997" t="e">
        <f>J122-B122</f>
        <v>#VALUE!</v>
      </c>
      <c r="K124" s="1998"/>
      <c r="L124" s="1998"/>
      <c r="M124" s="1998"/>
      <c r="N124" s="1998"/>
      <c r="O124" s="1998"/>
      <c r="P124" s="1998"/>
      <c r="Q124" s="1999"/>
      <c r="R124" s="2002">
        <f>R122-B122</f>
        <v>0</v>
      </c>
      <c r="S124" s="1882"/>
      <c r="T124" s="37"/>
      <c r="U124" s="37"/>
      <c r="V124" s="37"/>
      <c r="W124" s="37"/>
      <c r="X124" s="37"/>
      <c r="Y124" s="37"/>
      <c r="Z124" s="37"/>
      <c r="AA124" s="37"/>
      <c r="AB124" s="37"/>
      <c r="AC124" s="191"/>
      <c r="AD124" s="191"/>
      <c r="AE124" s="191"/>
      <c r="AF124" s="191"/>
    </row>
    <row r="125" spans="1:32" s="38" customFormat="1" ht="13.5" customHeight="1" thickBot="1" x14ac:dyDescent="0.25">
      <c r="A125" s="227" t="s">
        <v>261</v>
      </c>
      <c r="B125" s="1883">
        <f>J40</f>
        <v>0</v>
      </c>
      <c r="C125" s="1884"/>
      <c r="D125" s="1884"/>
      <c r="E125" s="1884"/>
      <c r="F125" s="1884"/>
      <c r="G125" s="1884"/>
      <c r="H125" s="1884"/>
      <c r="I125" s="1885"/>
      <c r="J125" s="1883" t="e">
        <f>J82</f>
        <v>#VALUE!</v>
      </c>
      <c r="K125" s="1884"/>
      <c r="L125" s="1884"/>
      <c r="M125" s="1884"/>
      <c r="N125" s="1884"/>
      <c r="O125" s="1884"/>
      <c r="P125" s="1884"/>
      <c r="Q125" s="1885"/>
      <c r="R125" s="1884">
        <f>'SF Illustration - 4 Plans'!N85</f>
        <v>0</v>
      </c>
      <c r="S125" s="1885"/>
      <c r="T125" s="37"/>
      <c r="U125" s="37"/>
      <c r="V125" s="37"/>
      <c r="W125" s="37"/>
      <c r="X125" s="37"/>
      <c r="Y125" s="37"/>
      <c r="Z125" s="37"/>
      <c r="AA125" s="37"/>
      <c r="AB125" s="37"/>
      <c r="AC125" s="191"/>
      <c r="AD125" s="191"/>
      <c r="AE125" s="191"/>
      <c r="AF125" s="191"/>
    </row>
    <row r="126" spans="1:32" s="38" customFormat="1" ht="13.5" customHeight="1" thickBot="1" x14ac:dyDescent="0.25">
      <c r="A126" s="416" t="s">
        <v>260</v>
      </c>
      <c r="B126" s="1886">
        <f>J41</f>
        <v>0</v>
      </c>
      <c r="C126" s="1887"/>
      <c r="D126" s="1887"/>
      <c r="E126" s="1887"/>
      <c r="F126" s="1887"/>
      <c r="G126" s="1887"/>
      <c r="H126" s="1887"/>
      <c r="I126" s="1888"/>
      <c r="J126" s="1886">
        <f>J83</f>
        <v>0</v>
      </c>
      <c r="K126" s="1887"/>
      <c r="L126" s="1887"/>
      <c r="M126" s="1887"/>
      <c r="N126" s="1887"/>
      <c r="O126" s="1887"/>
      <c r="P126" s="1887"/>
      <c r="Q126" s="1888"/>
      <c r="R126" s="1887">
        <f>Underwriting!E135</f>
        <v>0</v>
      </c>
      <c r="S126" s="1888"/>
      <c r="T126" s="37"/>
      <c r="U126" s="37"/>
      <c r="V126" s="37"/>
      <c r="W126" s="37"/>
      <c r="X126" s="37"/>
      <c r="Y126" s="37"/>
      <c r="Z126" s="37"/>
      <c r="AA126" s="37"/>
      <c r="AB126" s="37"/>
      <c r="AC126" s="191"/>
      <c r="AD126" s="191"/>
      <c r="AE126" s="191"/>
      <c r="AF126" s="191"/>
    </row>
    <row r="127" spans="1:32" ht="10.15" customHeight="1" x14ac:dyDescent="0.2">
      <c r="A127" s="1867"/>
      <c r="B127" s="1867"/>
      <c r="C127" s="1867"/>
      <c r="D127" s="1867"/>
      <c r="E127" s="1867"/>
      <c r="F127" s="1867"/>
      <c r="G127" s="1867"/>
      <c r="H127" s="37"/>
      <c r="I127" s="37"/>
      <c r="AC127" s="191"/>
      <c r="AD127" s="191"/>
      <c r="AE127" s="191"/>
      <c r="AF127" s="191"/>
    </row>
    <row r="128" spans="1:32" ht="10.15" customHeight="1" x14ac:dyDescent="0.2">
      <c r="A128" s="55"/>
      <c r="B128" s="55"/>
      <c r="C128" s="55"/>
      <c r="D128" s="55"/>
      <c r="E128" s="55"/>
      <c r="F128" s="55"/>
      <c r="G128" s="55"/>
      <c r="H128" s="55"/>
      <c r="I128" s="55"/>
      <c r="AC128" s="191"/>
      <c r="AD128" s="191"/>
      <c r="AE128" s="191"/>
      <c r="AF128" s="191"/>
    </row>
    <row r="129" spans="1:32" ht="19.5" x14ac:dyDescent="0.3">
      <c r="H129" s="114" t="s">
        <v>199</v>
      </c>
      <c r="I129" s="1973" t="str">
        <f>I86</f>
        <v>Required</v>
      </c>
      <c r="J129" s="1973"/>
      <c r="K129" s="1973"/>
      <c r="L129" s="1973"/>
      <c r="M129" s="1973"/>
      <c r="N129" s="1973"/>
      <c r="O129" s="1973"/>
      <c r="P129" s="1973"/>
      <c r="Q129" s="1973"/>
      <c r="R129" s="1973"/>
      <c r="S129" s="1973"/>
      <c r="AC129" s="191"/>
      <c r="AD129" s="191"/>
      <c r="AE129" s="191"/>
      <c r="AF129" s="191"/>
    </row>
    <row r="130" spans="1:32" ht="15.75" x14ac:dyDescent="0.25">
      <c r="H130" s="67" t="s">
        <v>200</v>
      </c>
      <c r="I130" s="1639" t="str">
        <f>I87</f>
        <v>Required</v>
      </c>
      <c r="J130" s="1639"/>
      <c r="K130" s="1639"/>
      <c r="L130" s="1639"/>
      <c r="M130" s="1639"/>
      <c r="N130" s="1639"/>
      <c r="O130" s="1639"/>
      <c r="P130" s="1639"/>
      <c r="Q130" s="1639"/>
      <c r="R130" s="1639"/>
      <c r="S130" s="1639"/>
      <c r="AC130" s="191"/>
      <c r="AD130" s="191"/>
      <c r="AE130" s="191"/>
      <c r="AF130" s="191"/>
    </row>
    <row r="131" spans="1:32" ht="15.75" x14ac:dyDescent="0.25">
      <c r="H131" s="67" t="s">
        <v>201</v>
      </c>
      <c r="I131" s="1974" t="str">
        <f>I88</f>
        <v>Required</v>
      </c>
      <c r="J131" s="1974"/>
      <c r="K131" s="1974"/>
      <c r="L131" s="1974"/>
      <c r="M131" s="1974"/>
      <c r="N131" s="1974"/>
      <c r="O131" s="1974"/>
      <c r="P131" s="1974"/>
      <c r="Q131" s="1974"/>
      <c r="R131" s="1974"/>
      <c r="S131" s="1974"/>
      <c r="AC131" s="191"/>
      <c r="AD131" s="191"/>
      <c r="AE131" s="191"/>
      <c r="AF131" s="191"/>
    </row>
    <row r="132" spans="1:32" ht="12.75" customHeight="1" x14ac:dyDescent="0.2">
      <c r="AC132" s="191"/>
      <c r="AD132" s="191"/>
      <c r="AE132" s="191"/>
      <c r="AF132" s="191"/>
    </row>
    <row r="133" spans="1:32" s="700" customFormat="1" ht="18" customHeight="1" x14ac:dyDescent="0.25">
      <c r="A133" s="1975" t="s">
        <v>478</v>
      </c>
      <c r="B133" s="1975"/>
      <c r="C133" s="1975"/>
      <c r="D133" s="1975"/>
      <c r="E133" s="1975"/>
      <c r="F133" s="1975"/>
      <c r="G133" s="1975"/>
      <c r="H133" s="1975"/>
      <c r="I133" s="1975"/>
      <c r="J133" s="1975"/>
      <c r="K133" s="1975"/>
      <c r="L133" s="1975"/>
      <c r="M133" s="1975"/>
      <c r="N133" s="1975"/>
      <c r="O133" s="1975"/>
      <c r="P133" s="1975"/>
      <c r="Q133" s="1975"/>
      <c r="R133" s="1975"/>
      <c r="S133" s="1975"/>
      <c r="T133" s="701"/>
      <c r="U133" s="701"/>
      <c r="V133" s="701"/>
      <c r="W133" s="701"/>
      <c r="X133" s="701"/>
      <c r="Y133" s="701"/>
      <c r="Z133" s="701"/>
      <c r="AA133" s="701"/>
      <c r="AB133" s="701"/>
      <c r="AC133" s="702"/>
      <c r="AD133" s="702"/>
      <c r="AE133" s="702"/>
      <c r="AF133" s="702"/>
    </row>
    <row r="134" spans="1:32" ht="15.75" customHeight="1" x14ac:dyDescent="0.2">
      <c r="AC134" s="191"/>
      <c r="AD134" s="191"/>
      <c r="AE134" s="191"/>
      <c r="AF134" s="191"/>
    </row>
    <row r="135" spans="1:32" s="2" customFormat="1" ht="13.5" thickBot="1" x14ac:dyDescent="0.25">
      <c r="B135" s="2037" t="str">
        <f>B92</f>
        <v>Renewal</v>
      </c>
      <c r="C135" s="2037"/>
      <c r="D135" s="2037"/>
      <c r="E135" s="2037"/>
      <c r="F135" s="2037"/>
      <c r="G135" s="2037"/>
      <c r="H135" s="2037"/>
      <c r="I135" s="2037"/>
      <c r="J135" s="1976" t="s">
        <v>351</v>
      </c>
      <c r="K135" s="1976"/>
      <c r="L135" s="1976"/>
      <c r="M135" s="1976"/>
      <c r="N135" s="1976"/>
      <c r="O135" s="1976"/>
      <c r="P135" s="1976"/>
      <c r="Q135" s="1976"/>
      <c r="R135" s="2037" t="s">
        <v>351</v>
      </c>
      <c r="S135" s="2037"/>
      <c r="T135" s="422"/>
      <c r="U135" s="422"/>
      <c r="V135" s="422"/>
      <c r="W135" s="422"/>
      <c r="X135" s="422"/>
      <c r="Y135" s="422"/>
      <c r="Z135" s="422"/>
      <c r="AA135" s="422"/>
      <c r="AB135" s="422"/>
      <c r="AC135" s="492"/>
      <c r="AD135" s="492"/>
      <c r="AE135" s="492"/>
      <c r="AF135" s="492"/>
    </row>
    <row r="136" spans="1:32" s="38" customFormat="1" ht="21.75" customHeight="1" thickBot="1" x14ac:dyDescent="0.25">
      <c r="A136" s="87" t="s">
        <v>332</v>
      </c>
      <c r="B136" s="1959" t="str">
        <f>B93</f>
        <v>Required</v>
      </c>
      <c r="C136" s="1960"/>
      <c r="D136" s="1960"/>
      <c r="E136" s="1960"/>
      <c r="F136" s="1960"/>
      <c r="G136" s="1960"/>
      <c r="H136" s="1960"/>
      <c r="I136" s="1981"/>
      <c r="J136" s="1970" t="s">
        <v>47</v>
      </c>
      <c r="K136" s="1971"/>
      <c r="L136" s="1971"/>
      <c r="M136" s="1971"/>
      <c r="N136" s="1971"/>
      <c r="O136" s="1971"/>
      <c r="P136" s="1971"/>
      <c r="Q136" s="1972"/>
      <c r="R136" s="1961" t="s">
        <v>47</v>
      </c>
      <c r="S136" s="1962"/>
      <c r="T136" s="37"/>
      <c r="U136" s="37"/>
      <c r="V136" s="37"/>
      <c r="W136" s="37"/>
      <c r="X136" s="37"/>
      <c r="Y136" s="37"/>
      <c r="Z136" s="37"/>
      <c r="AA136" s="37"/>
      <c r="AB136" s="37"/>
      <c r="AC136" s="191"/>
      <c r="AD136" s="191"/>
      <c r="AE136" s="191"/>
      <c r="AF136" s="191"/>
    </row>
    <row r="137" spans="1:32" ht="12.75" customHeight="1" x14ac:dyDescent="0.2">
      <c r="A137" s="41"/>
      <c r="B137" s="1963">
        <f>B94</f>
        <v>0</v>
      </c>
      <c r="C137" s="1964"/>
      <c r="D137" s="1965">
        <f>D94</f>
        <v>0</v>
      </c>
      <c r="E137" s="1964"/>
      <c r="F137" s="1965">
        <f>F94</f>
        <v>0</v>
      </c>
      <c r="G137" s="1964"/>
      <c r="H137" s="2031">
        <f>H94</f>
        <v>0</v>
      </c>
      <c r="I137" s="2032"/>
      <c r="J137" s="1984">
        <f>J94</f>
        <v>0</v>
      </c>
      <c r="K137" s="1985"/>
      <c r="L137" s="2033">
        <f>L94</f>
        <v>0</v>
      </c>
      <c r="M137" s="1985"/>
      <c r="N137" s="2033">
        <f>N94</f>
        <v>0</v>
      </c>
      <c r="O137" s="1985"/>
      <c r="P137" s="2033">
        <f>P94</f>
        <v>0</v>
      </c>
      <c r="Q137" s="2034"/>
      <c r="R137" s="2035">
        <f>Underwriting!E131</f>
        <v>0</v>
      </c>
      <c r="S137" s="2036"/>
      <c r="AC137" s="191"/>
      <c r="AD137" s="191"/>
      <c r="AE137" s="191"/>
      <c r="AF137" s="191"/>
    </row>
    <row r="138" spans="1:32" s="43" customFormat="1" ht="12.75" customHeight="1" x14ac:dyDescent="0.2">
      <c r="A138" s="42" t="s">
        <v>48</v>
      </c>
      <c r="B138" s="1924"/>
      <c r="C138" s="1926"/>
      <c r="D138" s="1928"/>
      <c r="E138" s="1926"/>
      <c r="F138" s="1928"/>
      <c r="G138" s="1926"/>
      <c r="H138" s="937"/>
      <c r="I138" s="938"/>
      <c r="J138" s="1154"/>
      <c r="K138" s="1157"/>
      <c r="L138" s="1156"/>
      <c r="M138" s="1157"/>
      <c r="N138" s="1156"/>
      <c r="O138" s="1157"/>
      <c r="P138" s="2000"/>
      <c r="Q138" s="2001"/>
      <c r="R138" s="1924">
        <f>Underwriting!B192</f>
        <v>0</v>
      </c>
      <c r="S138" s="1925"/>
      <c r="T138" s="37"/>
      <c r="U138" s="37"/>
      <c r="V138" s="37"/>
      <c r="W138" s="37"/>
      <c r="X138" s="37"/>
      <c r="Y138" s="37"/>
      <c r="Z138" s="37"/>
      <c r="AA138" s="37"/>
      <c r="AB138" s="37"/>
      <c r="AC138" s="191"/>
      <c r="AD138" s="191"/>
      <c r="AE138" s="191"/>
      <c r="AF138" s="191"/>
    </row>
    <row r="139" spans="1:32" ht="11.25" customHeight="1" x14ac:dyDescent="0.2">
      <c r="A139" s="44" t="s">
        <v>49</v>
      </c>
      <c r="B139" s="1904">
        <f>B96</f>
        <v>0</v>
      </c>
      <c r="C139" s="1905"/>
      <c r="D139" s="1906">
        <f>D96</f>
        <v>0</v>
      </c>
      <c r="E139" s="1905"/>
      <c r="F139" s="1906">
        <f>F96</f>
        <v>0</v>
      </c>
      <c r="G139" s="1905"/>
      <c r="H139" s="1929">
        <f>H96</f>
        <v>0</v>
      </c>
      <c r="I139" s="1907"/>
      <c r="J139" s="1904">
        <f>B139</f>
        <v>0</v>
      </c>
      <c r="K139" s="1905"/>
      <c r="L139" s="1929">
        <f>D139</f>
        <v>0</v>
      </c>
      <c r="M139" s="1905"/>
      <c r="N139" s="1929">
        <f>F139</f>
        <v>0</v>
      </c>
      <c r="O139" s="1905"/>
      <c r="P139" s="2023">
        <f>H139</f>
        <v>0</v>
      </c>
      <c r="Q139" s="2024"/>
      <c r="R139" s="1943">
        <f>Underwriting!B193</f>
        <v>0</v>
      </c>
      <c r="S139" s="1944"/>
      <c r="AC139" s="191"/>
      <c r="AD139" s="191"/>
      <c r="AE139" s="191"/>
      <c r="AF139" s="191"/>
    </row>
    <row r="140" spans="1:32" ht="11.25" customHeight="1" thickBot="1" x14ac:dyDescent="0.25">
      <c r="A140" s="45" t="s">
        <v>50</v>
      </c>
      <c r="B140" s="1945">
        <f t="shared" ref="B140:B155" si="19">B97</f>
        <v>0</v>
      </c>
      <c r="C140" s="1946"/>
      <c r="D140" s="1947">
        <f t="shared" ref="D140:D155" si="20">D97</f>
        <v>0</v>
      </c>
      <c r="E140" s="1946"/>
      <c r="F140" s="1947">
        <f t="shared" ref="F140:F155" si="21">F97</f>
        <v>0</v>
      </c>
      <c r="G140" s="1946"/>
      <c r="H140" s="1949">
        <f t="shared" ref="H140:H155" si="22">H97</f>
        <v>0</v>
      </c>
      <c r="I140" s="1948"/>
      <c r="J140" s="1945">
        <f>B140</f>
        <v>0</v>
      </c>
      <c r="K140" s="1946"/>
      <c r="L140" s="1949">
        <f>D140</f>
        <v>0</v>
      </c>
      <c r="M140" s="1946"/>
      <c r="N140" s="1949">
        <f>F140</f>
        <v>0</v>
      </c>
      <c r="O140" s="1946"/>
      <c r="P140" s="2029">
        <f>H140</f>
        <v>0</v>
      </c>
      <c r="Q140" s="2030"/>
      <c r="R140" s="1943">
        <f>Underwriting!B194</f>
        <v>0</v>
      </c>
      <c r="S140" s="1944"/>
      <c r="AC140" s="191"/>
      <c r="AD140" s="191"/>
      <c r="AE140" s="191"/>
      <c r="AF140" s="191"/>
    </row>
    <row r="141" spans="1:32" s="43" customFormat="1" x14ac:dyDescent="0.2">
      <c r="A141" s="42" t="s">
        <v>51</v>
      </c>
      <c r="B141" s="1915"/>
      <c r="C141" s="1916"/>
      <c r="D141" s="1917"/>
      <c r="E141" s="1916"/>
      <c r="F141" s="1917"/>
      <c r="G141" s="1916"/>
      <c r="H141" s="1993"/>
      <c r="I141" s="1918"/>
      <c r="J141" s="1158"/>
      <c r="K141" s="1159"/>
      <c r="L141" s="1160"/>
      <c r="M141" s="1159"/>
      <c r="N141" s="1160"/>
      <c r="O141" s="1159"/>
      <c r="P141" s="1955"/>
      <c r="Q141" s="1956"/>
      <c r="R141" s="1161"/>
      <c r="S141" s="1162"/>
      <c r="T141" s="37"/>
      <c r="U141" s="37"/>
      <c r="V141" s="37"/>
      <c r="W141" s="37"/>
      <c r="X141" s="37"/>
      <c r="Y141" s="37"/>
      <c r="Z141" s="37"/>
      <c r="AA141" s="37"/>
      <c r="AB141" s="37"/>
      <c r="AC141" s="191"/>
      <c r="AD141" s="191"/>
      <c r="AE141" s="191"/>
      <c r="AF141" s="191"/>
    </row>
    <row r="142" spans="1:32" x14ac:dyDescent="0.2">
      <c r="A142" s="44" t="s">
        <v>52</v>
      </c>
      <c r="B142" s="1904">
        <f t="shared" si="19"/>
        <v>0</v>
      </c>
      <c r="C142" s="1905"/>
      <c r="D142" s="1906">
        <f t="shared" si="20"/>
        <v>0</v>
      </c>
      <c r="E142" s="1905"/>
      <c r="F142" s="1906">
        <f t="shared" si="21"/>
        <v>0</v>
      </c>
      <c r="G142" s="1905"/>
      <c r="H142" s="1929">
        <f t="shared" si="22"/>
        <v>0</v>
      </c>
      <c r="I142" s="1907"/>
      <c r="J142" s="1904">
        <f>B142</f>
        <v>0</v>
      </c>
      <c r="K142" s="1905"/>
      <c r="L142" s="1929">
        <f>D142</f>
        <v>0</v>
      </c>
      <c r="M142" s="1905"/>
      <c r="N142" s="1929">
        <f>F142</f>
        <v>0</v>
      </c>
      <c r="O142" s="1905"/>
      <c r="P142" s="2023">
        <f>H142</f>
        <v>0</v>
      </c>
      <c r="Q142" s="2024"/>
      <c r="R142" s="1943">
        <f>Underwriting!B199</f>
        <v>0</v>
      </c>
      <c r="S142" s="1944"/>
      <c r="AC142" s="191"/>
      <c r="AD142" s="191"/>
      <c r="AE142" s="191"/>
      <c r="AF142" s="191"/>
    </row>
    <row r="143" spans="1:32" x14ac:dyDescent="0.2">
      <c r="A143" s="44" t="s">
        <v>53</v>
      </c>
      <c r="B143" s="1904">
        <f t="shared" si="19"/>
        <v>0</v>
      </c>
      <c r="C143" s="1905"/>
      <c r="D143" s="1906">
        <f t="shared" si="20"/>
        <v>0</v>
      </c>
      <c r="E143" s="1905"/>
      <c r="F143" s="1906">
        <f t="shared" si="21"/>
        <v>0</v>
      </c>
      <c r="G143" s="1905"/>
      <c r="H143" s="1929">
        <f t="shared" si="22"/>
        <v>0</v>
      </c>
      <c r="I143" s="1907"/>
      <c r="J143" s="1904">
        <f>B143</f>
        <v>0</v>
      </c>
      <c r="K143" s="1905"/>
      <c r="L143" s="1929">
        <f>D143</f>
        <v>0</v>
      </c>
      <c r="M143" s="1905"/>
      <c r="N143" s="1929">
        <f>F143</f>
        <v>0</v>
      </c>
      <c r="O143" s="1905"/>
      <c r="P143" s="2023">
        <f>H143</f>
        <v>0</v>
      </c>
      <c r="Q143" s="2024"/>
      <c r="R143" s="1943">
        <f>Underwriting!B200</f>
        <v>0</v>
      </c>
      <c r="S143" s="1944"/>
      <c r="AC143" s="191"/>
      <c r="AD143" s="191"/>
      <c r="AE143" s="191"/>
      <c r="AF143" s="191"/>
    </row>
    <row r="144" spans="1:32" x14ac:dyDescent="0.2">
      <c r="A144" s="44" t="s">
        <v>54</v>
      </c>
      <c r="B144" s="1904">
        <f t="shared" si="19"/>
        <v>0</v>
      </c>
      <c r="C144" s="1905"/>
      <c r="D144" s="1906">
        <f t="shared" si="20"/>
        <v>0</v>
      </c>
      <c r="E144" s="1905"/>
      <c r="F144" s="1906">
        <f t="shared" si="21"/>
        <v>0</v>
      </c>
      <c r="G144" s="1905"/>
      <c r="H144" s="1929">
        <f t="shared" si="22"/>
        <v>0</v>
      </c>
      <c r="I144" s="1907"/>
      <c r="J144" s="1904">
        <f>B144</f>
        <v>0</v>
      </c>
      <c r="K144" s="1905"/>
      <c r="L144" s="1929">
        <f>D144</f>
        <v>0</v>
      </c>
      <c r="M144" s="1905"/>
      <c r="N144" s="1929">
        <f>F144</f>
        <v>0</v>
      </c>
      <c r="O144" s="1905"/>
      <c r="P144" s="2023">
        <f>H144</f>
        <v>0</v>
      </c>
      <c r="Q144" s="2024"/>
      <c r="R144" s="1943">
        <f>Underwriting!B201</f>
        <v>0</v>
      </c>
      <c r="S144" s="1944"/>
      <c r="AC144" s="191"/>
      <c r="AD144" s="191"/>
      <c r="AE144" s="191"/>
      <c r="AF144" s="191"/>
    </row>
    <row r="145" spans="1:32" ht="11.25" customHeight="1" x14ac:dyDescent="0.2">
      <c r="A145" s="44" t="s">
        <v>55</v>
      </c>
      <c r="B145" s="1904">
        <f t="shared" si="19"/>
        <v>0</v>
      </c>
      <c r="C145" s="1905"/>
      <c r="D145" s="1906">
        <f t="shared" si="20"/>
        <v>0</v>
      </c>
      <c r="E145" s="1905"/>
      <c r="F145" s="1906">
        <f t="shared" si="21"/>
        <v>0</v>
      </c>
      <c r="G145" s="1905"/>
      <c r="H145" s="1929">
        <f t="shared" si="22"/>
        <v>0</v>
      </c>
      <c r="I145" s="1907"/>
      <c r="J145" s="1904">
        <f>B145</f>
        <v>0</v>
      </c>
      <c r="K145" s="1905"/>
      <c r="L145" s="1929">
        <f>D145</f>
        <v>0</v>
      </c>
      <c r="M145" s="1905"/>
      <c r="N145" s="1929">
        <f>F145</f>
        <v>0</v>
      </c>
      <c r="O145" s="1905"/>
      <c r="P145" s="2023">
        <f>H145</f>
        <v>0</v>
      </c>
      <c r="Q145" s="2024"/>
      <c r="R145" s="1943">
        <f>Underwriting!B203</f>
        <v>0</v>
      </c>
      <c r="S145" s="1944"/>
      <c r="AC145" s="191"/>
      <c r="AD145" s="191"/>
      <c r="AE145" s="191"/>
      <c r="AF145" s="191"/>
    </row>
    <row r="146" spans="1:32" x14ac:dyDescent="0.2">
      <c r="A146" s="44" t="s">
        <v>56</v>
      </c>
      <c r="B146" s="1897">
        <f t="shared" si="19"/>
        <v>0</v>
      </c>
      <c r="C146" s="1898"/>
      <c r="D146" s="1899">
        <f t="shared" si="20"/>
        <v>0</v>
      </c>
      <c r="E146" s="1898"/>
      <c r="F146" s="1899">
        <f t="shared" si="21"/>
        <v>0</v>
      </c>
      <c r="G146" s="1898"/>
      <c r="H146" s="1901">
        <f t="shared" si="22"/>
        <v>0</v>
      </c>
      <c r="I146" s="1900"/>
      <c r="J146" s="1897">
        <f>B146</f>
        <v>0</v>
      </c>
      <c r="K146" s="1898"/>
      <c r="L146" s="1901">
        <f>D146</f>
        <v>0</v>
      </c>
      <c r="M146" s="1898"/>
      <c r="N146" s="1901">
        <f>F146</f>
        <v>0</v>
      </c>
      <c r="O146" s="1898"/>
      <c r="P146" s="2021">
        <f>H146</f>
        <v>0</v>
      </c>
      <c r="Q146" s="2022"/>
      <c r="R146" s="1902">
        <f>Underwriting!B202</f>
        <v>0</v>
      </c>
      <c r="S146" s="1903"/>
      <c r="AC146" s="191"/>
      <c r="AD146" s="191"/>
      <c r="AE146" s="191"/>
      <c r="AF146" s="191"/>
    </row>
    <row r="147" spans="1:32" s="43" customFormat="1" x14ac:dyDescent="0.2">
      <c r="A147" s="46" t="s">
        <v>57</v>
      </c>
      <c r="B147" s="1915"/>
      <c r="C147" s="1916"/>
      <c r="D147" s="1917"/>
      <c r="E147" s="1916"/>
      <c r="F147" s="1917"/>
      <c r="G147" s="1916"/>
      <c r="H147" s="1993"/>
      <c r="I147" s="1918"/>
      <c r="J147" s="1154"/>
      <c r="K147" s="1157"/>
      <c r="L147" s="1156"/>
      <c r="M147" s="1157"/>
      <c r="N147" s="1156"/>
      <c r="O147" s="1157"/>
      <c r="P147" s="2000"/>
      <c r="Q147" s="2001"/>
      <c r="R147" s="1154"/>
      <c r="S147" s="1155"/>
      <c r="T147" s="37"/>
      <c r="U147" s="37"/>
      <c r="V147" s="37"/>
      <c r="W147" s="37"/>
      <c r="X147" s="37"/>
      <c r="Y147" s="37"/>
      <c r="Z147" s="37"/>
      <c r="AA147" s="37"/>
      <c r="AB147" s="37"/>
      <c r="AC147" s="191"/>
      <c r="AD147" s="191"/>
      <c r="AE147" s="191"/>
      <c r="AF147" s="191"/>
    </row>
    <row r="148" spans="1:32" x14ac:dyDescent="0.2">
      <c r="A148" s="44" t="s">
        <v>49</v>
      </c>
      <c r="B148" s="1932">
        <f t="shared" si="19"/>
        <v>0</v>
      </c>
      <c r="C148" s="1933"/>
      <c r="D148" s="1934">
        <f t="shared" si="20"/>
        <v>0</v>
      </c>
      <c r="E148" s="1933"/>
      <c r="F148" s="1934">
        <f t="shared" si="21"/>
        <v>0</v>
      </c>
      <c r="G148" s="1933"/>
      <c r="H148" s="1936">
        <f t="shared" si="22"/>
        <v>0</v>
      </c>
      <c r="I148" s="1935"/>
      <c r="J148" s="1932">
        <f>B148</f>
        <v>0</v>
      </c>
      <c r="K148" s="1933"/>
      <c r="L148" s="1936">
        <f>D148</f>
        <v>0</v>
      </c>
      <c r="M148" s="1933"/>
      <c r="N148" s="1936">
        <f>F148</f>
        <v>0</v>
      </c>
      <c r="O148" s="1933"/>
      <c r="P148" s="2027">
        <f>H148</f>
        <v>0</v>
      </c>
      <c r="Q148" s="2028"/>
      <c r="R148" s="1932">
        <f>Underwriting!B195</f>
        <v>0</v>
      </c>
      <c r="S148" s="1935"/>
      <c r="AC148" s="191"/>
      <c r="AD148" s="191"/>
      <c r="AE148" s="191"/>
      <c r="AF148" s="191"/>
    </row>
    <row r="149" spans="1:32" x14ac:dyDescent="0.2">
      <c r="A149" s="47" t="s">
        <v>50</v>
      </c>
      <c r="B149" s="1937">
        <f t="shared" si="19"/>
        <v>0</v>
      </c>
      <c r="C149" s="1938"/>
      <c r="D149" s="1939">
        <f t="shared" si="20"/>
        <v>0</v>
      </c>
      <c r="E149" s="1938"/>
      <c r="F149" s="1939">
        <f t="shared" si="21"/>
        <v>0</v>
      </c>
      <c r="G149" s="1938"/>
      <c r="H149" s="1942">
        <f t="shared" si="22"/>
        <v>0</v>
      </c>
      <c r="I149" s="1940"/>
      <c r="J149" s="1937">
        <f>B149</f>
        <v>0</v>
      </c>
      <c r="K149" s="1938"/>
      <c r="L149" s="1942">
        <f>D149</f>
        <v>0</v>
      </c>
      <c r="M149" s="1938"/>
      <c r="N149" s="1942">
        <f>F149</f>
        <v>0</v>
      </c>
      <c r="O149" s="1938"/>
      <c r="P149" s="2025">
        <f>H149</f>
        <v>0</v>
      </c>
      <c r="Q149" s="2026"/>
      <c r="R149" s="1937">
        <f>Underwriting!B196</f>
        <v>0</v>
      </c>
      <c r="S149" s="1940"/>
      <c r="AC149" s="191"/>
      <c r="AD149" s="191"/>
      <c r="AE149" s="191"/>
      <c r="AF149" s="191"/>
    </row>
    <row r="150" spans="1:32" s="43" customFormat="1" x14ac:dyDescent="0.2">
      <c r="A150" s="46" t="s">
        <v>58</v>
      </c>
      <c r="B150" s="1915"/>
      <c r="C150" s="1916"/>
      <c r="D150" s="1917"/>
      <c r="E150" s="1916"/>
      <c r="F150" s="1917"/>
      <c r="G150" s="1916"/>
      <c r="H150" s="1993"/>
      <c r="I150" s="1918"/>
      <c r="J150" s="1154"/>
      <c r="K150" s="1157"/>
      <c r="L150" s="1156"/>
      <c r="M150" s="1157"/>
      <c r="N150" s="1156"/>
      <c r="O150" s="1157"/>
      <c r="P150" s="2000"/>
      <c r="Q150" s="2001"/>
      <c r="R150" s="1154"/>
      <c r="S150" s="1155"/>
      <c r="T150" s="37"/>
      <c r="U150" s="37"/>
      <c r="V150" s="37"/>
      <c r="W150" s="37"/>
      <c r="X150" s="37"/>
      <c r="Y150" s="37"/>
      <c r="Z150" s="37"/>
      <c r="AA150" s="37"/>
      <c r="AB150" s="37"/>
      <c r="AC150" s="191"/>
      <c r="AD150" s="191"/>
      <c r="AE150" s="191"/>
      <c r="AF150" s="191"/>
    </row>
    <row r="151" spans="1:32" x14ac:dyDescent="0.2">
      <c r="A151" s="44" t="s">
        <v>49</v>
      </c>
      <c r="B151" s="1904">
        <f t="shared" si="19"/>
        <v>0</v>
      </c>
      <c r="C151" s="1905"/>
      <c r="D151" s="1906">
        <f t="shared" si="20"/>
        <v>0</v>
      </c>
      <c r="E151" s="1905"/>
      <c r="F151" s="1906">
        <f t="shared" si="21"/>
        <v>0</v>
      </c>
      <c r="G151" s="1905"/>
      <c r="H151" s="1929">
        <f t="shared" si="22"/>
        <v>0</v>
      </c>
      <c r="I151" s="1907"/>
      <c r="J151" s="1904">
        <f>B151</f>
        <v>0</v>
      </c>
      <c r="K151" s="1905"/>
      <c r="L151" s="1929">
        <f>D151</f>
        <v>0</v>
      </c>
      <c r="M151" s="1905"/>
      <c r="N151" s="1929">
        <f>F151</f>
        <v>0</v>
      </c>
      <c r="O151" s="1905"/>
      <c r="P151" s="2023">
        <f>H151</f>
        <v>0</v>
      </c>
      <c r="Q151" s="2024"/>
      <c r="R151" s="1930">
        <f>Underwriting!B197</f>
        <v>0</v>
      </c>
      <c r="S151" s="1931"/>
      <c r="AC151" s="191"/>
      <c r="AD151" s="191"/>
      <c r="AE151" s="191"/>
      <c r="AF151" s="191"/>
    </row>
    <row r="152" spans="1:32" x14ac:dyDescent="0.2">
      <c r="A152" s="47" t="s">
        <v>50</v>
      </c>
      <c r="B152" s="1897">
        <f t="shared" si="19"/>
        <v>0</v>
      </c>
      <c r="C152" s="1898"/>
      <c r="D152" s="1899">
        <f t="shared" si="20"/>
        <v>0</v>
      </c>
      <c r="E152" s="1898"/>
      <c r="F152" s="1899">
        <f t="shared" si="21"/>
        <v>0</v>
      </c>
      <c r="G152" s="1898"/>
      <c r="H152" s="1901">
        <f t="shared" si="22"/>
        <v>0</v>
      </c>
      <c r="I152" s="1900"/>
      <c r="J152" s="1897">
        <f>B152</f>
        <v>0</v>
      </c>
      <c r="K152" s="1898"/>
      <c r="L152" s="1901">
        <f>D152</f>
        <v>0</v>
      </c>
      <c r="M152" s="1898"/>
      <c r="N152" s="1901">
        <f>F152</f>
        <v>0</v>
      </c>
      <c r="O152" s="1898"/>
      <c r="P152" s="2021">
        <f>H152</f>
        <v>0</v>
      </c>
      <c r="Q152" s="2022"/>
      <c r="R152" s="1902">
        <f>Underwriting!B198</f>
        <v>0</v>
      </c>
      <c r="S152" s="1903"/>
      <c r="AC152" s="191"/>
      <c r="AD152" s="191"/>
      <c r="AE152" s="191"/>
      <c r="AF152" s="191"/>
    </row>
    <row r="153" spans="1:32" s="43" customFormat="1" x14ac:dyDescent="0.2">
      <c r="A153" s="42" t="s">
        <v>59</v>
      </c>
      <c r="B153" s="1915"/>
      <c r="C153" s="1916"/>
      <c r="D153" s="1917"/>
      <c r="E153" s="1916"/>
      <c r="F153" s="1917"/>
      <c r="G153" s="1916"/>
      <c r="H153" s="1993"/>
      <c r="I153" s="1918"/>
      <c r="J153" s="1154"/>
      <c r="K153" s="1157"/>
      <c r="L153" s="1156"/>
      <c r="M153" s="1157"/>
      <c r="N153" s="1156"/>
      <c r="O153" s="1157"/>
      <c r="P153" s="2000"/>
      <c r="Q153" s="2001"/>
      <c r="R153" s="1154"/>
      <c r="S153" s="1155"/>
      <c r="T153" s="37"/>
      <c r="U153" s="37"/>
      <c r="V153" s="37"/>
      <c r="W153" s="37"/>
      <c r="X153" s="37"/>
      <c r="Y153" s="37"/>
      <c r="Z153" s="37"/>
      <c r="AA153" s="37"/>
      <c r="AB153" s="37"/>
      <c r="AC153" s="191"/>
      <c r="AD153" s="191"/>
      <c r="AE153" s="191"/>
      <c r="AF153" s="191"/>
    </row>
    <row r="154" spans="1:32" s="49" customFormat="1" x14ac:dyDescent="0.2">
      <c r="A154" s="47" t="s">
        <v>60</v>
      </c>
      <c r="B154" s="1897">
        <f t="shared" si="19"/>
        <v>0</v>
      </c>
      <c r="C154" s="1898"/>
      <c r="D154" s="1899">
        <f t="shared" si="20"/>
        <v>0</v>
      </c>
      <c r="E154" s="1898"/>
      <c r="F154" s="1899">
        <f t="shared" si="21"/>
        <v>0</v>
      </c>
      <c r="G154" s="1898"/>
      <c r="H154" s="1901">
        <f t="shared" si="22"/>
        <v>0</v>
      </c>
      <c r="I154" s="1900"/>
      <c r="J154" s="1902">
        <f>B154</f>
        <v>0</v>
      </c>
      <c r="K154" s="1941"/>
      <c r="L154" s="2019">
        <f>D154</f>
        <v>0</v>
      </c>
      <c r="M154" s="1941"/>
      <c r="N154" s="2019">
        <f>F154</f>
        <v>0</v>
      </c>
      <c r="O154" s="1941"/>
      <c r="P154" s="2019">
        <f>H154</f>
        <v>0</v>
      </c>
      <c r="Q154" s="2020"/>
      <c r="R154" s="1902">
        <f>Underwriting!B205</f>
        <v>0</v>
      </c>
      <c r="S154" s="1903"/>
      <c r="T154" s="48"/>
      <c r="U154" s="48"/>
      <c r="V154" s="48"/>
      <c r="W154" s="48"/>
      <c r="X154" s="48"/>
      <c r="Y154" s="48"/>
      <c r="Z154" s="48"/>
      <c r="AA154" s="48"/>
      <c r="AB154" s="48"/>
      <c r="AC154" s="192"/>
      <c r="AD154" s="192"/>
      <c r="AE154" s="192"/>
      <c r="AF154" s="192"/>
    </row>
    <row r="155" spans="1:32" s="50" customFormat="1" ht="13.5" customHeight="1" thickBot="1" x14ac:dyDescent="0.25">
      <c r="A155" s="77" t="s">
        <v>144</v>
      </c>
      <c r="B155" s="1904">
        <f t="shared" si="19"/>
        <v>0</v>
      </c>
      <c r="C155" s="1905"/>
      <c r="D155" s="1906">
        <f t="shared" si="20"/>
        <v>0</v>
      </c>
      <c r="E155" s="1905"/>
      <c r="F155" s="1906">
        <f t="shared" si="21"/>
        <v>0</v>
      </c>
      <c r="G155" s="1905"/>
      <c r="H155" s="1929">
        <f t="shared" si="22"/>
        <v>0</v>
      </c>
      <c r="I155" s="1907"/>
      <c r="J155" s="1913">
        <f>B155</f>
        <v>0</v>
      </c>
      <c r="K155" s="2016"/>
      <c r="L155" s="2017">
        <f>D155</f>
        <v>0</v>
      </c>
      <c r="M155" s="2016"/>
      <c r="N155" s="2017">
        <f>F155</f>
        <v>0</v>
      </c>
      <c r="O155" s="2016"/>
      <c r="P155" s="2017">
        <f>H155</f>
        <v>0</v>
      </c>
      <c r="Q155" s="2018"/>
      <c r="R155" s="1913">
        <f>Underwriting!B204</f>
        <v>0</v>
      </c>
      <c r="S155" s="1914"/>
      <c r="T155" s="48"/>
      <c r="U155" s="48"/>
      <c r="V155" s="48"/>
      <c r="W155" s="48"/>
      <c r="X155" s="48"/>
      <c r="Y155" s="48"/>
      <c r="Z155" s="48"/>
      <c r="AA155" s="48"/>
      <c r="AB155" s="48"/>
      <c r="AC155" s="192"/>
      <c r="AD155" s="192"/>
      <c r="AE155" s="192"/>
      <c r="AF155" s="192"/>
    </row>
    <row r="156" spans="1:32" s="40" customFormat="1" ht="13.5" customHeight="1" thickBot="1" x14ac:dyDescent="0.25">
      <c r="A156" s="212"/>
      <c r="B156" s="1868" t="s">
        <v>259</v>
      </c>
      <c r="C156" s="1869"/>
      <c r="D156" s="1869"/>
      <c r="E156" s="1869"/>
      <c r="F156" s="1869"/>
      <c r="G156" s="1869"/>
      <c r="H156" s="1869"/>
      <c r="I156" s="1869"/>
      <c r="J156" s="1870" t="s">
        <v>539</v>
      </c>
      <c r="K156" s="1870"/>
      <c r="L156" s="1870"/>
      <c r="M156" s="1870"/>
      <c r="N156" s="1870"/>
      <c r="O156" s="1870"/>
      <c r="P156" s="1870"/>
      <c r="Q156" s="1871"/>
      <c r="R156" s="892"/>
      <c r="S156" s="893"/>
      <c r="T156" s="39"/>
      <c r="U156" s="39"/>
      <c r="V156" s="39"/>
      <c r="W156" s="39"/>
      <c r="X156" s="39"/>
      <c r="Y156" s="39"/>
      <c r="Z156" s="39"/>
      <c r="AA156" s="39"/>
      <c r="AB156" s="39"/>
      <c r="AC156" s="193"/>
      <c r="AD156" s="193"/>
      <c r="AE156" s="193"/>
      <c r="AF156" s="193"/>
    </row>
    <row r="157" spans="1:32" x14ac:dyDescent="0.2">
      <c r="A157" s="47" t="s">
        <v>61</v>
      </c>
      <c r="B157" s="52">
        <f t="shared" ref="B157:I157" si="23">B114</f>
        <v>0</v>
      </c>
      <c r="C157" s="197">
        <f t="shared" si="23"/>
        <v>0</v>
      </c>
      <c r="D157" s="195">
        <f t="shared" si="23"/>
        <v>0</v>
      </c>
      <c r="E157" s="201">
        <f t="shared" si="23"/>
        <v>0</v>
      </c>
      <c r="F157" s="195">
        <f t="shared" si="23"/>
        <v>0</v>
      </c>
      <c r="G157" s="483">
        <f t="shared" si="23"/>
        <v>0</v>
      </c>
      <c r="H157" s="200">
        <f t="shared" si="23"/>
        <v>0</v>
      </c>
      <c r="I157" s="490">
        <f t="shared" si="23"/>
        <v>0</v>
      </c>
      <c r="J157" s="52">
        <f>B157</f>
        <v>0</v>
      </c>
      <c r="K157" s="605" t="e">
        <f>PremEquivwksht!V41</f>
        <v>#VALUE!</v>
      </c>
      <c r="L157" s="200">
        <f>D157</f>
        <v>0</v>
      </c>
      <c r="M157" s="605" t="e">
        <f>PremEquivwksht!X41</f>
        <v>#VALUE!</v>
      </c>
      <c r="N157" s="200">
        <f>F157</f>
        <v>0</v>
      </c>
      <c r="O157" s="608" t="e">
        <f>PremEquivwksht!Z41</f>
        <v>#VALUE!</v>
      </c>
      <c r="P157" s="497">
        <f>H157</f>
        <v>0</v>
      </c>
      <c r="Q157" s="610" t="e">
        <f>PremEquivwksht!AB41</f>
        <v>#VALUE!</v>
      </c>
      <c r="R157" s="203">
        <f>Underwriting!F117</f>
        <v>0</v>
      </c>
      <c r="S157" s="612">
        <f>'Premium Equiv. - 3 Plans'!E116</f>
        <v>0</v>
      </c>
      <c r="AC157" s="191"/>
      <c r="AD157" s="191"/>
      <c r="AE157" s="191"/>
      <c r="AF157" s="191"/>
    </row>
    <row r="158" spans="1:32" x14ac:dyDescent="0.2">
      <c r="A158" s="53" t="s">
        <v>42</v>
      </c>
      <c r="B158" s="54">
        <f t="shared" ref="B158:I160" si="24">B115</f>
        <v>0</v>
      </c>
      <c r="C158" s="198">
        <f t="shared" si="24"/>
        <v>0</v>
      </c>
      <c r="D158" s="196">
        <f t="shared" si="24"/>
        <v>0</v>
      </c>
      <c r="E158" s="199">
        <f t="shared" si="24"/>
        <v>0</v>
      </c>
      <c r="F158" s="196">
        <f t="shared" si="24"/>
        <v>0</v>
      </c>
      <c r="G158" s="484">
        <f t="shared" si="24"/>
        <v>0</v>
      </c>
      <c r="H158" s="202">
        <f t="shared" si="24"/>
        <v>0</v>
      </c>
      <c r="I158" s="491">
        <f t="shared" si="24"/>
        <v>0</v>
      </c>
      <c r="J158" s="54">
        <f>B158</f>
        <v>0</v>
      </c>
      <c r="K158" s="606" t="e">
        <f>PremEquivwksht!V42</f>
        <v>#VALUE!</v>
      </c>
      <c r="L158" s="202">
        <f>D158</f>
        <v>0</v>
      </c>
      <c r="M158" s="606" t="e">
        <f>PremEquivwksht!X42</f>
        <v>#VALUE!</v>
      </c>
      <c r="N158" s="202">
        <f>F158</f>
        <v>0</v>
      </c>
      <c r="O158" s="609" t="e">
        <f>PremEquivwksht!Z42</f>
        <v>#VALUE!</v>
      </c>
      <c r="P158" s="489">
        <f>H158</f>
        <v>0</v>
      </c>
      <c r="Q158" s="611" t="e">
        <f>PremEquivwksht!AB42</f>
        <v>#VALUE!</v>
      </c>
      <c r="R158" s="196">
        <f>Underwriting!F118</f>
        <v>0</v>
      </c>
      <c r="S158" s="613">
        <f>'Premium Equiv. - 3 Plans'!E117</f>
        <v>0</v>
      </c>
      <c r="AC158" s="191"/>
      <c r="AD158" s="191"/>
      <c r="AE158" s="191"/>
      <c r="AF158" s="191"/>
    </row>
    <row r="159" spans="1:32" x14ac:dyDescent="0.2">
      <c r="A159" s="53" t="s">
        <v>43</v>
      </c>
      <c r="B159" s="54">
        <f t="shared" si="24"/>
        <v>0</v>
      </c>
      <c r="C159" s="198">
        <f t="shared" si="24"/>
        <v>0</v>
      </c>
      <c r="D159" s="196">
        <f t="shared" si="24"/>
        <v>0</v>
      </c>
      <c r="E159" s="199">
        <f t="shared" si="24"/>
        <v>0</v>
      </c>
      <c r="F159" s="196">
        <f t="shared" si="24"/>
        <v>0</v>
      </c>
      <c r="G159" s="484">
        <f t="shared" si="24"/>
        <v>0</v>
      </c>
      <c r="H159" s="202">
        <f t="shared" si="24"/>
        <v>0</v>
      </c>
      <c r="I159" s="491">
        <f t="shared" si="24"/>
        <v>0</v>
      </c>
      <c r="J159" s="54">
        <f>B159</f>
        <v>0</v>
      </c>
      <c r="K159" s="606" t="e">
        <f>PremEquivwksht!V43</f>
        <v>#VALUE!</v>
      </c>
      <c r="L159" s="202">
        <f>D159</f>
        <v>0</v>
      </c>
      <c r="M159" s="606" t="e">
        <f>PremEquivwksht!X43</f>
        <v>#VALUE!</v>
      </c>
      <c r="N159" s="202">
        <f>F159</f>
        <v>0</v>
      </c>
      <c r="O159" s="609" t="e">
        <f>PremEquivwksht!Z43</f>
        <v>#VALUE!</v>
      </c>
      <c r="P159" s="489">
        <f>H159</f>
        <v>0</v>
      </c>
      <c r="Q159" s="611" t="e">
        <f>PremEquivwksht!AB43</f>
        <v>#VALUE!</v>
      </c>
      <c r="R159" s="196">
        <f>Underwriting!F119</f>
        <v>0</v>
      </c>
      <c r="S159" s="613">
        <f>'Premium Equiv. - 3 Plans'!E118</f>
        <v>0</v>
      </c>
      <c r="AC159" s="191"/>
      <c r="AD159" s="191"/>
      <c r="AE159" s="191"/>
      <c r="AF159" s="191"/>
    </row>
    <row r="160" spans="1:32" x14ac:dyDescent="0.2">
      <c r="A160" s="53" t="s">
        <v>44</v>
      </c>
      <c r="B160" s="206">
        <f t="shared" si="24"/>
        <v>0</v>
      </c>
      <c r="C160" s="207">
        <f t="shared" si="24"/>
        <v>0</v>
      </c>
      <c r="D160" s="203">
        <f t="shared" si="24"/>
        <v>0</v>
      </c>
      <c r="E160" s="208">
        <f t="shared" si="24"/>
        <v>0</v>
      </c>
      <c r="F160" s="203">
        <f t="shared" si="24"/>
        <v>0</v>
      </c>
      <c r="G160" s="1185">
        <f t="shared" si="24"/>
        <v>0</v>
      </c>
      <c r="H160" s="486">
        <f t="shared" si="24"/>
        <v>0</v>
      </c>
      <c r="I160" s="1186">
        <f t="shared" si="24"/>
        <v>0</v>
      </c>
      <c r="J160" s="206">
        <f>B160</f>
        <v>0</v>
      </c>
      <c r="K160" s="1187" t="e">
        <f>PremEquivwksht!V44</f>
        <v>#VALUE!</v>
      </c>
      <c r="L160" s="486">
        <f>D160</f>
        <v>0</v>
      </c>
      <c r="M160" s="1187" t="e">
        <f>PremEquivwksht!X44</f>
        <v>#VALUE!</v>
      </c>
      <c r="N160" s="486">
        <f>F160</f>
        <v>0</v>
      </c>
      <c r="O160" s="1188" t="e">
        <f>PremEquivwksht!Z44</f>
        <v>#VALUE!</v>
      </c>
      <c r="P160" s="1189">
        <f>H160</f>
        <v>0</v>
      </c>
      <c r="Q160" s="1190" t="e">
        <f>PremEquivwksht!AB44</f>
        <v>#VALUE!</v>
      </c>
      <c r="R160" s="196">
        <f>Underwriting!F120</f>
        <v>0</v>
      </c>
      <c r="S160" s="614">
        <f>'Premium Equiv. - 3 Plans'!E119</f>
        <v>0</v>
      </c>
      <c r="AC160" s="191"/>
      <c r="AD160" s="191"/>
      <c r="AE160" s="191"/>
      <c r="AF160" s="191"/>
    </row>
    <row r="161" spans="1:32" s="38" customFormat="1" x14ac:dyDescent="0.2">
      <c r="A161" s="82" t="s">
        <v>62</v>
      </c>
      <c r="B161" s="2011">
        <f>B118</f>
        <v>0</v>
      </c>
      <c r="C161" s="2012"/>
      <c r="D161" s="2013">
        <f>D118</f>
        <v>0</v>
      </c>
      <c r="E161" s="2012"/>
      <c r="F161" s="2014">
        <f>F118</f>
        <v>0</v>
      </c>
      <c r="G161" s="2012"/>
      <c r="H161" s="2013">
        <f>H118</f>
        <v>0</v>
      </c>
      <c r="I161" s="2015"/>
      <c r="J161" s="2011" t="e">
        <f>J157*K157+J158*K158+J159*K159+J160*K160</f>
        <v>#VALUE!</v>
      </c>
      <c r="K161" s="2012"/>
      <c r="L161" s="2014" t="e">
        <f>L157*M157+L158*M158+L159*M159+L160*M160</f>
        <v>#VALUE!</v>
      </c>
      <c r="M161" s="2012"/>
      <c r="N161" s="2014" t="e">
        <f>N157*O157+N158*O158+N159*O159+N160*O160</f>
        <v>#VALUE!</v>
      </c>
      <c r="O161" s="2012"/>
      <c r="P161" s="2014" t="e">
        <f>P157*Q157+P158*Q158+P159*Q159+P160*Q160</f>
        <v>#VALUE!</v>
      </c>
      <c r="Q161" s="2015"/>
      <c r="R161" s="1805">
        <f>R157*S157+R158*S158+R159*S159+R160*S160</f>
        <v>0</v>
      </c>
      <c r="S161" s="1689"/>
      <c r="T161" s="37"/>
      <c r="U161" s="37"/>
      <c r="V161" s="37"/>
      <c r="W161" s="37"/>
      <c r="X161" s="37"/>
      <c r="Y161" s="37"/>
      <c r="Z161" s="37"/>
      <c r="AA161" s="37"/>
      <c r="AB161" s="37"/>
      <c r="AC161" s="191"/>
      <c r="AD161" s="191"/>
      <c r="AE161" s="191"/>
      <c r="AF161" s="191"/>
    </row>
    <row r="162" spans="1:32" s="38" customFormat="1" ht="13.5" customHeight="1" thickBot="1" x14ac:dyDescent="0.25">
      <c r="A162" s="83" t="s">
        <v>63</v>
      </c>
      <c r="B162" s="2006">
        <f>B119</f>
        <v>0</v>
      </c>
      <c r="C162" s="2007"/>
      <c r="D162" s="2008">
        <f>D119</f>
        <v>0</v>
      </c>
      <c r="E162" s="2007"/>
      <c r="F162" s="2009">
        <f>F119</f>
        <v>0</v>
      </c>
      <c r="G162" s="2007"/>
      <c r="H162" s="2008">
        <f>H119</f>
        <v>0</v>
      </c>
      <c r="I162" s="2010"/>
      <c r="J162" s="2006" t="e">
        <f>J161*12</f>
        <v>#VALUE!</v>
      </c>
      <c r="K162" s="2007"/>
      <c r="L162" s="2009" t="e">
        <f>L161*12</f>
        <v>#VALUE!</v>
      </c>
      <c r="M162" s="2007"/>
      <c r="N162" s="2009" t="e">
        <f>N161*12</f>
        <v>#VALUE!</v>
      </c>
      <c r="O162" s="2007"/>
      <c r="P162" s="2009" t="e">
        <f>P161*12</f>
        <v>#VALUE!</v>
      </c>
      <c r="Q162" s="2010"/>
      <c r="R162" s="1895">
        <f>R161*12</f>
        <v>0</v>
      </c>
      <c r="S162" s="1896"/>
      <c r="T162" s="37"/>
      <c r="U162" s="37"/>
      <c r="V162" s="37"/>
      <c r="W162" s="37"/>
      <c r="X162" s="37"/>
      <c r="Y162" s="37"/>
      <c r="Z162" s="37"/>
      <c r="AA162" s="37"/>
      <c r="AB162" s="37"/>
      <c r="AC162" s="191"/>
      <c r="AD162" s="191"/>
      <c r="AE162" s="191"/>
      <c r="AF162" s="191"/>
    </row>
    <row r="163" spans="1:32" s="38" customFormat="1" ht="13.5" customHeight="1" thickBot="1" x14ac:dyDescent="0.25">
      <c r="A163" s="699" t="s">
        <v>427</v>
      </c>
      <c r="B163" s="1889">
        <f>B120</f>
        <v>0</v>
      </c>
      <c r="C163" s="1890"/>
      <c r="D163" s="1890"/>
      <c r="E163" s="1890"/>
      <c r="F163" s="1890"/>
      <c r="G163" s="1890"/>
      <c r="H163" s="1890"/>
      <c r="I163" s="1891"/>
      <c r="J163" s="1889" t="e">
        <f>J162+L162+N162+P162</f>
        <v>#VALUE!</v>
      </c>
      <c r="K163" s="1890"/>
      <c r="L163" s="1890"/>
      <c r="M163" s="1890"/>
      <c r="N163" s="1890"/>
      <c r="O163" s="1890"/>
      <c r="P163" s="1890"/>
      <c r="Q163" s="1891"/>
      <c r="R163" s="1894">
        <f>R162</f>
        <v>0</v>
      </c>
      <c r="S163" s="1893"/>
      <c r="T163" s="37"/>
      <c r="U163" s="37"/>
      <c r="V163" s="37"/>
      <c r="W163" s="37"/>
      <c r="X163" s="37"/>
      <c r="Y163" s="37"/>
      <c r="Z163" s="37"/>
      <c r="AA163" s="37"/>
      <c r="AB163" s="37"/>
      <c r="AC163" s="191"/>
      <c r="AD163" s="191"/>
      <c r="AE163" s="191"/>
      <c r="AF163" s="191"/>
    </row>
    <row r="164" spans="1:32" s="38" customFormat="1" ht="13.5" customHeight="1" thickBot="1" x14ac:dyDescent="0.25">
      <c r="A164" s="698" t="s">
        <v>208</v>
      </c>
      <c r="B164" s="2003">
        <f>B121</f>
        <v>0</v>
      </c>
      <c r="C164" s="2004"/>
      <c r="D164" s="2004"/>
      <c r="E164" s="2004"/>
      <c r="F164" s="2004"/>
      <c r="G164" s="2004"/>
      <c r="H164" s="2004"/>
      <c r="I164" s="2005"/>
      <c r="J164" s="1986">
        <f>J121</f>
        <v>0</v>
      </c>
      <c r="K164" s="1987"/>
      <c r="L164" s="1987"/>
      <c r="M164" s="1987"/>
      <c r="N164" s="1987"/>
      <c r="O164" s="1987"/>
      <c r="P164" s="1987"/>
      <c r="Q164" s="1988"/>
      <c r="R164" s="1987">
        <f>Underwriting!E179</f>
        <v>0</v>
      </c>
      <c r="S164" s="1988"/>
      <c r="T164" s="37"/>
      <c r="U164" s="37"/>
      <c r="V164" s="37"/>
      <c r="W164" s="37"/>
      <c r="X164" s="37"/>
      <c r="Y164" s="37"/>
      <c r="Z164" s="37"/>
      <c r="AA164" s="37"/>
      <c r="AB164" s="37"/>
      <c r="AC164" s="191"/>
      <c r="AD164" s="191"/>
      <c r="AE164" s="191"/>
      <c r="AF164" s="191"/>
    </row>
    <row r="165" spans="1:32" s="38" customFormat="1" ht="13.5" customHeight="1" thickBot="1" x14ac:dyDescent="0.25">
      <c r="A165" s="699" t="s">
        <v>614</v>
      </c>
      <c r="B165" s="1889">
        <f>B122</f>
        <v>0</v>
      </c>
      <c r="C165" s="1890"/>
      <c r="D165" s="1890"/>
      <c r="E165" s="1890"/>
      <c r="F165" s="1890"/>
      <c r="G165" s="1890"/>
      <c r="H165" s="1890"/>
      <c r="I165" s="1891"/>
      <c r="J165" s="1889" t="e">
        <f>J163+J164</f>
        <v>#VALUE!</v>
      </c>
      <c r="K165" s="1890"/>
      <c r="L165" s="1890"/>
      <c r="M165" s="1890"/>
      <c r="N165" s="1890"/>
      <c r="O165" s="1890"/>
      <c r="P165" s="1890"/>
      <c r="Q165" s="1891"/>
      <c r="R165" s="1892">
        <f>SUM(R163:R164)</f>
        <v>0</v>
      </c>
      <c r="S165" s="1893"/>
      <c r="T165" s="37"/>
      <c r="U165" s="37"/>
      <c r="V165" s="37"/>
      <c r="W165" s="37"/>
      <c r="X165" s="37"/>
      <c r="Y165" s="37"/>
      <c r="Z165" s="37"/>
      <c r="AA165" s="37"/>
      <c r="AB165" s="37"/>
      <c r="AC165" s="191"/>
      <c r="AD165" s="191"/>
      <c r="AE165" s="191"/>
      <c r="AF165" s="191"/>
    </row>
    <row r="166" spans="1:32" s="38" customFormat="1" ht="12.75" customHeight="1" x14ac:dyDescent="0.2">
      <c r="A166" s="123" t="s">
        <v>64</v>
      </c>
      <c r="B166" s="1872"/>
      <c r="C166" s="1873"/>
      <c r="D166" s="1873"/>
      <c r="E166" s="1873"/>
      <c r="F166" s="1873"/>
      <c r="G166" s="1873"/>
      <c r="H166" s="1873"/>
      <c r="I166" s="1874"/>
      <c r="J166" s="1994"/>
      <c r="K166" s="1995"/>
      <c r="L166" s="1995"/>
      <c r="M166" s="1995"/>
      <c r="N166" s="1995"/>
      <c r="O166" s="1995"/>
      <c r="P166" s="1995"/>
      <c r="Q166" s="1996"/>
      <c r="R166" s="493"/>
      <c r="S166" s="85"/>
      <c r="T166" s="37"/>
      <c r="U166" s="37"/>
      <c r="V166" s="37"/>
      <c r="W166" s="37"/>
      <c r="X166" s="37"/>
      <c r="Y166" s="37"/>
      <c r="Z166" s="37"/>
      <c r="AA166" s="37"/>
      <c r="AB166" s="37"/>
      <c r="AC166" s="191"/>
      <c r="AD166" s="191"/>
      <c r="AE166" s="191"/>
      <c r="AF166" s="191"/>
    </row>
    <row r="167" spans="1:32" s="38" customFormat="1" ht="13.5" customHeight="1" thickBot="1" x14ac:dyDescent="0.25">
      <c r="A167" s="83" t="s">
        <v>239</v>
      </c>
      <c r="B167" s="1878"/>
      <c r="C167" s="1879"/>
      <c r="D167" s="1879"/>
      <c r="E167" s="1879"/>
      <c r="F167" s="1879"/>
      <c r="G167" s="1879"/>
      <c r="H167" s="1879"/>
      <c r="I167" s="1880"/>
      <c r="J167" s="1997" t="e">
        <f>J165-B165</f>
        <v>#VALUE!</v>
      </c>
      <c r="K167" s="1998"/>
      <c r="L167" s="1998"/>
      <c r="M167" s="1998"/>
      <c r="N167" s="1998"/>
      <c r="O167" s="1998"/>
      <c r="P167" s="1998"/>
      <c r="Q167" s="1999"/>
      <c r="R167" s="2002">
        <f>R165-B165</f>
        <v>0</v>
      </c>
      <c r="S167" s="1882"/>
      <c r="T167" s="37"/>
      <c r="U167" s="37"/>
      <c r="V167" s="37"/>
      <c r="W167" s="37"/>
      <c r="X167" s="37"/>
      <c r="Y167" s="37"/>
      <c r="Z167" s="37"/>
      <c r="AA167" s="37"/>
      <c r="AB167" s="37"/>
      <c r="AC167" s="191"/>
      <c r="AD167" s="191"/>
      <c r="AE167" s="191"/>
      <c r="AF167" s="191"/>
    </row>
    <row r="168" spans="1:32" s="38" customFormat="1" ht="13.5" customHeight="1" thickBot="1" x14ac:dyDescent="0.25">
      <c r="A168" s="227" t="s">
        <v>261</v>
      </c>
      <c r="B168" s="1883">
        <f>J40</f>
        <v>0</v>
      </c>
      <c r="C168" s="1884"/>
      <c r="D168" s="1884"/>
      <c r="E168" s="1884"/>
      <c r="F168" s="1884"/>
      <c r="G168" s="1884"/>
      <c r="H168" s="1884"/>
      <c r="I168" s="1885"/>
      <c r="J168" s="1883" t="e">
        <f>J125</f>
        <v>#VALUE!</v>
      </c>
      <c r="K168" s="1884"/>
      <c r="L168" s="1884"/>
      <c r="M168" s="1884"/>
      <c r="N168" s="1884"/>
      <c r="O168" s="1884"/>
      <c r="P168" s="1884"/>
      <c r="Q168" s="1885"/>
      <c r="R168" s="1884">
        <f>'SF Illustration - 4 Plans'!N128</f>
        <v>0</v>
      </c>
      <c r="S168" s="1885"/>
      <c r="T168" s="37"/>
      <c r="U168" s="37"/>
      <c r="V168" s="37"/>
      <c r="W168" s="37"/>
      <c r="X168" s="37"/>
      <c r="Y168" s="37"/>
      <c r="Z168" s="37"/>
      <c r="AA168" s="37"/>
      <c r="AB168" s="37"/>
      <c r="AC168" s="191"/>
      <c r="AD168" s="191"/>
      <c r="AE168" s="191"/>
      <c r="AF168" s="191"/>
    </row>
    <row r="169" spans="1:32" s="38" customFormat="1" ht="13.5" customHeight="1" thickBot="1" x14ac:dyDescent="0.25">
      <c r="A169" s="416" t="s">
        <v>609</v>
      </c>
      <c r="B169" s="1886">
        <f>J41</f>
        <v>0</v>
      </c>
      <c r="C169" s="1887"/>
      <c r="D169" s="1887"/>
      <c r="E169" s="1887"/>
      <c r="F169" s="1887"/>
      <c r="G169" s="1887"/>
      <c r="H169" s="1887"/>
      <c r="I169" s="1888"/>
      <c r="J169" s="1886">
        <f>'SF Illustration - 4 Plans'!F49</f>
        <v>0</v>
      </c>
      <c r="K169" s="1887"/>
      <c r="L169" s="1887"/>
      <c r="M169" s="1887"/>
      <c r="N169" s="1887"/>
      <c r="O169" s="1887"/>
      <c r="P169" s="1887"/>
      <c r="Q169" s="1888"/>
      <c r="R169" s="1887">
        <f>Underwriting!E178</f>
        <v>0</v>
      </c>
      <c r="S169" s="1888"/>
      <c r="T169" s="37"/>
      <c r="U169" s="37"/>
      <c r="V169" s="37"/>
      <c r="W169" s="37"/>
      <c r="X169" s="37"/>
      <c r="Y169" s="37"/>
      <c r="Z169" s="37"/>
      <c r="AA169" s="37"/>
      <c r="AB169" s="37"/>
      <c r="AC169" s="191"/>
      <c r="AD169" s="191"/>
      <c r="AE169" s="191"/>
      <c r="AF169" s="191"/>
    </row>
    <row r="170" spans="1:32" ht="10.15" customHeight="1" x14ac:dyDescent="0.2">
      <c r="A170" s="1867"/>
      <c r="B170" s="1867"/>
      <c r="C170" s="1867"/>
      <c r="D170" s="1867"/>
      <c r="E170" s="1867"/>
      <c r="F170" s="1867"/>
      <c r="G170" s="1867"/>
      <c r="H170" s="37"/>
      <c r="I170" s="37"/>
      <c r="AC170" s="191"/>
      <c r="AD170" s="191"/>
      <c r="AE170" s="191"/>
      <c r="AF170" s="191"/>
    </row>
    <row r="171" spans="1:32" ht="10.15" customHeight="1" x14ac:dyDescent="0.2">
      <c r="A171" s="55"/>
      <c r="B171" s="55"/>
      <c r="C171" s="55"/>
      <c r="D171" s="55"/>
      <c r="E171" s="55"/>
      <c r="F171" s="55"/>
      <c r="G171" s="55"/>
      <c r="H171" s="55"/>
      <c r="I171" s="55"/>
      <c r="AC171" s="191"/>
      <c r="AD171" s="191"/>
      <c r="AE171" s="191"/>
      <c r="AF171" s="191"/>
    </row>
  </sheetData>
  <sheetProtection password="C683" sheet="1" objects="1" scenarios="1"/>
  <mergeCells count="795">
    <mergeCell ref="B67:C67"/>
    <mergeCell ref="B65:C65"/>
    <mergeCell ref="B66:C66"/>
    <mergeCell ref="D66:E66"/>
    <mergeCell ref="R56:S56"/>
    <mergeCell ref="R63:S63"/>
    <mergeCell ref="R62:S62"/>
    <mergeCell ref="R60:S60"/>
    <mergeCell ref="R59:S59"/>
    <mergeCell ref="R58:S58"/>
    <mergeCell ref="R66:S66"/>
    <mergeCell ref="L58:M58"/>
    <mergeCell ref="H59:I59"/>
    <mergeCell ref="F66:G66"/>
    <mergeCell ref="P66:Q66"/>
    <mergeCell ref="B56:C56"/>
    <mergeCell ref="R65:S65"/>
    <mergeCell ref="D67:E67"/>
    <mergeCell ref="H65:I65"/>
    <mergeCell ref="D65:E65"/>
    <mergeCell ref="F60:G60"/>
    <mergeCell ref="B63:C63"/>
    <mergeCell ref="B61:C61"/>
    <mergeCell ref="D61:E61"/>
    <mergeCell ref="A5:Q5"/>
    <mergeCell ref="A47:S47"/>
    <mergeCell ref="R54:S54"/>
    <mergeCell ref="R57:S57"/>
    <mergeCell ref="B64:C64"/>
    <mergeCell ref="P59:Q59"/>
    <mergeCell ref="J35:Q35"/>
    <mergeCell ref="H66:I66"/>
    <mergeCell ref="J66:K66"/>
    <mergeCell ref="L66:M66"/>
    <mergeCell ref="J65:K65"/>
    <mergeCell ref="B50:I50"/>
    <mergeCell ref="P60:Q60"/>
    <mergeCell ref="P58:Q58"/>
    <mergeCell ref="D64:E64"/>
    <mergeCell ref="F64:G64"/>
    <mergeCell ref="L56:M56"/>
    <mergeCell ref="N56:O56"/>
    <mergeCell ref="L57:M57"/>
    <mergeCell ref="N57:O57"/>
    <mergeCell ref="F65:G65"/>
    <mergeCell ref="N62:O62"/>
    <mergeCell ref="J63:K63"/>
    <mergeCell ref="J58:K58"/>
    <mergeCell ref="R83:S83"/>
    <mergeCell ref="J81:Q81"/>
    <mergeCell ref="R75:S75"/>
    <mergeCell ref="R76:S76"/>
    <mergeCell ref="R78:S78"/>
    <mergeCell ref="P61:Q61"/>
    <mergeCell ref="P62:Q62"/>
    <mergeCell ref="J60:K60"/>
    <mergeCell ref="L60:M60"/>
    <mergeCell ref="J62:K62"/>
    <mergeCell ref="R68:S68"/>
    <mergeCell ref="J83:Q83"/>
    <mergeCell ref="R82:S82"/>
    <mergeCell ref="J82:Q82"/>
    <mergeCell ref="J80:Q80"/>
    <mergeCell ref="P69:Q69"/>
    <mergeCell ref="P63:Q63"/>
    <mergeCell ref="P64:Q64"/>
    <mergeCell ref="P65:Q65"/>
    <mergeCell ref="N60:O60"/>
    <mergeCell ref="N65:O65"/>
    <mergeCell ref="L62:M62"/>
    <mergeCell ref="N63:O63"/>
    <mergeCell ref="L69:M69"/>
    <mergeCell ref="B81:I81"/>
    <mergeCell ref="B75:C75"/>
    <mergeCell ref="R79:S79"/>
    <mergeCell ref="P75:Q75"/>
    <mergeCell ref="P76:Q76"/>
    <mergeCell ref="J78:Q78"/>
    <mergeCell ref="P67:Q67"/>
    <mergeCell ref="P68:Q68"/>
    <mergeCell ref="R69:S69"/>
    <mergeCell ref="J77:Q77"/>
    <mergeCell ref="R77:S77"/>
    <mergeCell ref="R81:S81"/>
    <mergeCell ref="N76:O76"/>
    <mergeCell ref="B69:C69"/>
    <mergeCell ref="D69:E69"/>
    <mergeCell ref="F69:G69"/>
    <mergeCell ref="F67:G67"/>
    <mergeCell ref="B68:C68"/>
    <mergeCell ref="B80:I80"/>
    <mergeCell ref="J75:K75"/>
    <mergeCell ref="L75:M75"/>
    <mergeCell ref="N68:O68"/>
    <mergeCell ref="J79:Q79"/>
    <mergeCell ref="J76:K76"/>
    <mergeCell ref="L76:M76"/>
    <mergeCell ref="N69:O69"/>
    <mergeCell ref="B77:I77"/>
    <mergeCell ref="B76:C76"/>
    <mergeCell ref="D76:E76"/>
    <mergeCell ref="J69:K69"/>
    <mergeCell ref="N75:O75"/>
    <mergeCell ref="B79:I79"/>
    <mergeCell ref="B78:I78"/>
    <mergeCell ref="H76:I76"/>
    <mergeCell ref="H69:I69"/>
    <mergeCell ref="B70:Q70"/>
    <mergeCell ref="D68:E68"/>
    <mergeCell ref="F68:G68"/>
    <mergeCell ref="H68:I68"/>
    <mergeCell ref="J68:K68"/>
    <mergeCell ref="L68:M68"/>
    <mergeCell ref="P54:Q54"/>
    <mergeCell ref="P55:Q55"/>
    <mergeCell ref="L54:M54"/>
    <mergeCell ref="N54:O54"/>
    <mergeCell ref="N58:O58"/>
    <mergeCell ref="N59:O59"/>
    <mergeCell ref="J59:K59"/>
    <mergeCell ref="P57:Q57"/>
    <mergeCell ref="L59:M59"/>
    <mergeCell ref="L63:M63"/>
    <mergeCell ref="L65:M65"/>
    <mergeCell ref="N66:O66"/>
    <mergeCell ref="P56:Q56"/>
    <mergeCell ref="J56:K56"/>
    <mergeCell ref="H60:I60"/>
    <mergeCell ref="H63:I63"/>
    <mergeCell ref="D63:E63"/>
    <mergeCell ref="F63:G63"/>
    <mergeCell ref="D56:E56"/>
    <mergeCell ref="R52:S52"/>
    <mergeCell ref="R53:S53"/>
    <mergeCell ref="J36:Q36"/>
    <mergeCell ref="J37:Q37"/>
    <mergeCell ref="J39:Q39"/>
    <mergeCell ref="J38:Q38"/>
    <mergeCell ref="R50:S50"/>
    <mergeCell ref="R51:S51"/>
    <mergeCell ref="P51:Q51"/>
    <mergeCell ref="P52:Q52"/>
    <mergeCell ref="P53:Q53"/>
    <mergeCell ref="J51:K51"/>
    <mergeCell ref="L51:M51"/>
    <mergeCell ref="N53:O53"/>
    <mergeCell ref="L53:M53"/>
    <mergeCell ref="J53:K53"/>
    <mergeCell ref="N51:O51"/>
    <mergeCell ref="R49:S49"/>
    <mergeCell ref="P17:Q17"/>
    <mergeCell ref="P18:Q18"/>
    <mergeCell ref="N21:O21"/>
    <mergeCell ref="N14:O14"/>
    <mergeCell ref="P26:Q26"/>
    <mergeCell ref="N16:O16"/>
    <mergeCell ref="N19:O19"/>
    <mergeCell ref="P19:Q19"/>
    <mergeCell ref="N27:O27"/>
    <mergeCell ref="N23:O23"/>
    <mergeCell ref="N26:O26"/>
    <mergeCell ref="P20:Q20"/>
    <mergeCell ref="P21:Q21"/>
    <mergeCell ref="P22:Q22"/>
    <mergeCell ref="P23:Q23"/>
    <mergeCell ref="P24:Q24"/>
    <mergeCell ref="P25:Q25"/>
    <mergeCell ref="N24:O24"/>
    <mergeCell ref="N17:O17"/>
    <mergeCell ref="N18:O18"/>
    <mergeCell ref="N25:O25"/>
    <mergeCell ref="P27:Q27"/>
    <mergeCell ref="N20:O20"/>
    <mergeCell ref="L18:M18"/>
    <mergeCell ref="J18:K18"/>
    <mergeCell ref="L19:M19"/>
    <mergeCell ref="P33:Q33"/>
    <mergeCell ref="L33:M33"/>
    <mergeCell ref="N33:O33"/>
    <mergeCell ref="B28:Q28"/>
    <mergeCell ref="B27:C27"/>
    <mergeCell ref="D27:E27"/>
    <mergeCell ref="F27:G27"/>
    <mergeCell ref="J21:K21"/>
    <mergeCell ref="N22:O22"/>
    <mergeCell ref="L22:M22"/>
    <mergeCell ref="J22:K22"/>
    <mergeCell ref="B33:C33"/>
    <mergeCell ref="D33:E33"/>
    <mergeCell ref="F33:G33"/>
    <mergeCell ref="H33:I33"/>
    <mergeCell ref="J33:K33"/>
    <mergeCell ref="L27:M27"/>
    <mergeCell ref="J24:K24"/>
    <mergeCell ref="L25:M25"/>
    <mergeCell ref="J25:K25"/>
    <mergeCell ref="J27:K27"/>
    <mergeCell ref="L26:M26"/>
    <mergeCell ref="J26:K26"/>
    <mergeCell ref="L21:M21"/>
    <mergeCell ref="L23:M23"/>
    <mergeCell ref="J23:K23"/>
    <mergeCell ref="L24:M24"/>
    <mergeCell ref="B18:C18"/>
    <mergeCell ref="D18:E18"/>
    <mergeCell ref="F18:G18"/>
    <mergeCell ref="H18:I18"/>
    <mergeCell ref="F26:G26"/>
    <mergeCell ref="B25:C25"/>
    <mergeCell ref="D25:E25"/>
    <mergeCell ref="F25:G25"/>
    <mergeCell ref="H25:I25"/>
    <mergeCell ref="H26:I26"/>
    <mergeCell ref="F22:G22"/>
    <mergeCell ref="B21:C21"/>
    <mergeCell ref="D21:E21"/>
    <mergeCell ref="D26:E26"/>
    <mergeCell ref="H23:I23"/>
    <mergeCell ref="B22:C22"/>
    <mergeCell ref="D22:E22"/>
    <mergeCell ref="B24:C24"/>
    <mergeCell ref="D24:E24"/>
    <mergeCell ref="F24:G24"/>
    <mergeCell ref="H24:I24"/>
    <mergeCell ref="B23:C23"/>
    <mergeCell ref="D23:E23"/>
    <mergeCell ref="F23:G23"/>
    <mergeCell ref="L17:M17"/>
    <mergeCell ref="J17:K17"/>
    <mergeCell ref="L20:M20"/>
    <mergeCell ref="J20:K20"/>
    <mergeCell ref="B17:C17"/>
    <mergeCell ref="D17:E17"/>
    <mergeCell ref="F17:G17"/>
    <mergeCell ref="B20:C20"/>
    <mergeCell ref="D20:E20"/>
    <mergeCell ref="F20:G20"/>
    <mergeCell ref="H20:I20"/>
    <mergeCell ref="H17:I17"/>
    <mergeCell ref="B19:C19"/>
    <mergeCell ref="D19:E19"/>
    <mergeCell ref="F19:G19"/>
    <mergeCell ref="H19:I19"/>
    <mergeCell ref="J19:K19"/>
    <mergeCell ref="H22:I22"/>
    <mergeCell ref="A84:G84"/>
    <mergeCell ref="B8:I8"/>
    <mergeCell ref="H9:I9"/>
    <mergeCell ref="H10:I10"/>
    <mergeCell ref="H11:I11"/>
    <mergeCell ref="H12:I12"/>
    <mergeCell ref="H13:I13"/>
    <mergeCell ref="H27:I27"/>
    <mergeCell ref="B26:C26"/>
    <mergeCell ref="D75:E75"/>
    <mergeCell ref="F75:G75"/>
    <mergeCell ref="H75:I75"/>
    <mergeCell ref="B82:I82"/>
    <mergeCell ref="B83:I83"/>
    <mergeCell ref="F61:G61"/>
    <mergeCell ref="B62:C62"/>
    <mergeCell ref="D62:E62"/>
    <mergeCell ref="F62:G62"/>
    <mergeCell ref="H62:I62"/>
    <mergeCell ref="B60:C60"/>
    <mergeCell ref="D60:E60"/>
    <mergeCell ref="F76:G76"/>
    <mergeCell ref="F21:G21"/>
    <mergeCell ref="H21:I21"/>
    <mergeCell ref="B59:C59"/>
    <mergeCell ref="D59:E59"/>
    <mergeCell ref="F59:G59"/>
    <mergeCell ref="H58:I58"/>
    <mergeCell ref="H57:I57"/>
    <mergeCell ref="B53:C53"/>
    <mergeCell ref="B52:C52"/>
    <mergeCell ref="D52:E52"/>
    <mergeCell ref="F52:G52"/>
    <mergeCell ref="B58:C58"/>
    <mergeCell ref="D58:E58"/>
    <mergeCell ref="F58:G58"/>
    <mergeCell ref="B57:C57"/>
    <mergeCell ref="B54:C54"/>
    <mergeCell ref="B55:C55"/>
    <mergeCell ref="F56:G56"/>
    <mergeCell ref="H56:I56"/>
    <mergeCell ref="D55:E55"/>
    <mergeCell ref="J57:K57"/>
    <mergeCell ref="D57:E57"/>
    <mergeCell ref="F57:G57"/>
    <mergeCell ref="D54:E54"/>
    <mergeCell ref="F55:G55"/>
    <mergeCell ref="F54:G54"/>
    <mergeCell ref="H54:I54"/>
    <mergeCell ref="B49:I49"/>
    <mergeCell ref="B36:I36"/>
    <mergeCell ref="B37:I37"/>
    <mergeCell ref="J40:Q40"/>
    <mergeCell ref="J41:Q41"/>
    <mergeCell ref="B34:C34"/>
    <mergeCell ref="D34:E34"/>
    <mergeCell ref="F34:G34"/>
    <mergeCell ref="H34:I34"/>
    <mergeCell ref="A42:G42"/>
    <mergeCell ref="J54:K54"/>
    <mergeCell ref="B51:C51"/>
    <mergeCell ref="H53:I53"/>
    <mergeCell ref="J50:Q50"/>
    <mergeCell ref="D51:E51"/>
    <mergeCell ref="F51:G51"/>
    <mergeCell ref="H51:I51"/>
    <mergeCell ref="D53:E53"/>
    <mergeCell ref="F53:G53"/>
    <mergeCell ref="P34:Q34"/>
    <mergeCell ref="N34:O34"/>
    <mergeCell ref="L34:M34"/>
    <mergeCell ref="J34:K34"/>
    <mergeCell ref="I44:S44"/>
    <mergeCell ref="I45:S45"/>
    <mergeCell ref="I43:S43"/>
    <mergeCell ref="B38:I39"/>
    <mergeCell ref="B40:I40"/>
    <mergeCell ref="B41:I41"/>
    <mergeCell ref="B35:I35"/>
    <mergeCell ref="I1:Q1"/>
    <mergeCell ref="I2:Q2"/>
    <mergeCell ref="I3:Q3"/>
    <mergeCell ref="J8:Q8"/>
    <mergeCell ref="P9:Q9"/>
    <mergeCell ref="P10:Q10"/>
    <mergeCell ref="F15:G15"/>
    <mergeCell ref="H15:I15"/>
    <mergeCell ref="B14:C14"/>
    <mergeCell ref="D14:E14"/>
    <mergeCell ref="F14:G14"/>
    <mergeCell ref="H14:I14"/>
    <mergeCell ref="D10:E10"/>
    <mergeCell ref="F10:G10"/>
    <mergeCell ref="B13:C13"/>
    <mergeCell ref="D13:E13"/>
    <mergeCell ref="F13:G13"/>
    <mergeCell ref="B15:C15"/>
    <mergeCell ref="D15:E15"/>
    <mergeCell ref="L14:M14"/>
    <mergeCell ref="B11:C11"/>
    <mergeCell ref="D11:E11"/>
    <mergeCell ref="F11:G11"/>
    <mergeCell ref="J10:K10"/>
    <mergeCell ref="P13:Q13"/>
    <mergeCell ref="N15:O15"/>
    <mergeCell ref="L15:M15"/>
    <mergeCell ref="J15:K15"/>
    <mergeCell ref="P14:Q14"/>
    <mergeCell ref="P15:Q15"/>
    <mergeCell ref="P16:Q16"/>
    <mergeCell ref="L16:M16"/>
    <mergeCell ref="J16:K16"/>
    <mergeCell ref="B12:C12"/>
    <mergeCell ref="D12:E12"/>
    <mergeCell ref="F12:G12"/>
    <mergeCell ref="N13:O13"/>
    <mergeCell ref="L13:M13"/>
    <mergeCell ref="J13:K13"/>
    <mergeCell ref="J14:K14"/>
    <mergeCell ref="J12:K12"/>
    <mergeCell ref="D16:E16"/>
    <mergeCell ref="F16:G16"/>
    <mergeCell ref="H16:I16"/>
    <mergeCell ref="L12:M12"/>
    <mergeCell ref="I86:S86"/>
    <mergeCell ref="I87:S87"/>
    <mergeCell ref="I88:S88"/>
    <mergeCell ref="A90:S90"/>
    <mergeCell ref="B92:I92"/>
    <mergeCell ref="R92:S92"/>
    <mergeCell ref="J7:Q7"/>
    <mergeCell ref="B7:I7"/>
    <mergeCell ref="N9:O9"/>
    <mergeCell ref="B10:C10"/>
    <mergeCell ref="B9:C9"/>
    <mergeCell ref="D9:E9"/>
    <mergeCell ref="F9:G9"/>
    <mergeCell ref="P11:Q11"/>
    <mergeCell ref="L9:M9"/>
    <mergeCell ref="J9:K9"/>
    <mergeCell ref="L10:M10"/>
    <mergeCell ref="N10:O10"/>
    <mergeCell ref="N11:O11"/>
    <mergeCell ref="J11:K11"/>
    <mergeCell ref="L11:M11"/>
    <mergeCell ref="B16:C16"/>
    <mergeCell ref="N12:O12"/>
    <mergeCell ref="P12:Q12"/>
    <mergeCell ref="B93:I93"/>
    <mergeCell ref="R93:S93"/>
    <mergeCell ref="B94:C94"/>
    <mergeCell ref="D94:E94"/>
    <mergeCell ref="F94:G94"/>
    <mergeCell ref="H94:I94"/>
    <mergeCell ref="J94:K94"/>
    <mergeCell ref="L94:M94"/>
    <mergeCell ref="N94:O94"/>
    <mergeCell ref="P94:Q94"/>
    <mergeCell ref="R94:S94"/>
    <mergeCell ref="B95:C95"/>
    <mergeCell ref="D95:E95"/>
    <mergeCell ref="F95:G95"/>
    <mergeCell ref="P95:Q95"/>
    <mergeCell ref="R95:S95"/>
    <mergeCell ref="B96:C96"/>
    <mergeCell ref="D96:E96"/>
    <mergeCell ref="F96:G96"/>
    <mergeCell ref="H96:I96"/>
    <mergeCell ref="J96:K96"/>
    <mergeCell ref="L96:M96"/>
    <mergeCell ref="N96:O96"/>
    <mergeCell ref="P96:Q96"/>
    <mergeCell ref="R96:S96"/>
    <mergeCell ref="B97:C97"/>
    <mergeCell ref="D97:E97"/>
    <mergeCell ref="F97:G97"/>
    <mergeCell ref="H97:I97"/>
    <mergeCell ref="J97:K97"/>
    <mergeCell ref="L97:M97"/>
    <mergeCell ref="N97:O97"/>
    <mergeCell ref="P97:Q97"/>
    <mergeCell ref="R97:S97"/>
    <mergeCell ref="B98:C98"/>
    <mergeCell ref="D98:E98"/>
    <mergeCell ref="F98:G98"/>
    <mergeCell ref="P98:Q98"/>
    <mergeCell ref="B99:C99"/>
    <mergeCell ref="D99:E99"/>
    <mergeCell ref="F99:G99"/>
    <mergeCell ref="H99:I99"/>
    <mergeCell ref="J99:K99"/>
    <mergeCell ref="L99:M99"/>
    <mergeCell ref="N99:O99"/>
    <mergeCell ref="P99:Q99"/>
    <mergeCell ref="R99:S99"/>
    <mergeCell ref="B100:C100"/>
    <mergeCell ref="D100:E100"/>
    <mergeCell ref="F100:G100"/>
    <mergeCell ref="H100:I100"/>
    <mergeCell ref="J100:K100"/>
    <mergeCell ref="L100:M100"/>
    <mergeCell ref="N100:O100"/>
    <mergeCell ref="P100:Q100"/>
    <mergeCell ref="R100:S100"/>
    <mergeCell ref="B101:C101"/>
    <mergeCell ref="D101:E101"/>
    <mergeCell ref="F101:G101"/>
    <mergeCell ref="H101:I101"/>
    <mergeCell ref="J101:K101"/>
    <mergeCell ref="L101:M101"/>
    <mergeCell ref="N101:O101"/>
    <mergeCell ref="P101:Q101"/>
    <mergeCell ref="R101:S101"/>
    <mergeCell ref="B102:C102"/>
    <mergeCell ref="D102:E102"/>
    <mergeCell ref="F102:G102"/>
    <mergeCell ref="H102:I102"/>
    <mergeCell ref="J102:K102"/>
    <mergeCell ref="L102:M102"/>
    <mergeCell ref="N102:O102"/>
    <mergeCell ref="P102:Q102"/>
    <mergeCell ref="R102:S102"/>
    <mergeCell ref="B103:C103"/>
    <mergeCell ref="D103:E103"/>
    <mergeCell ref="F103:G103"/>
    <mergeCell ref="H103:I103"/>
    <mergeCell ref="J103:K103"/>
    <mergeCell ref="L103:M103"/>
    <mergeCell ref="N103:O103"/>
    <mergeCell ref="P103:Q103"/>
    <mergeCell ref="R103:S103"/>
    <mergeCell ref="B104:C104"/>
    <mergeCell ref="D104:E104"/>
    <mergeCell ref="F104:G104"/>
    <mergeCell ref="P104:Q104"/>
    <mergeCell ref="B105:C105"/>
    <mergeCell ref="D105:E105"/>
    <mergeCell ref="F105:G105"/>
    <mergeCell ref="H105:I105"/>
    <mergeCell ref="J105:K105"/>
    <mergeCell ref="L105:M105"/>
    <mergeCell ref="N105:O105"/>
    <mergeCell ref="P105:Q105"/>
    <mergeCell ref="R105:S105"/>
    <mergeCell ref="B106:C106"/>
    <mergeCell ref="D106:E106"/>
    <mergeCell ref="F106:G106"/>
    <mergeCell ref="H106:I106"/>
    <mergeCell ref="J106:K106"/>
    <mergeCell ref="L106:M106"/>
    <mergeCell ref="N106:O106"/>
    <mergeCell ref="P106:Q106"/>
    <mergeCell ref="R106:S106"/>
    <mergeCell ref="B107:C107"/>
    <mergeCell ref="D107:E107"/>
    <mergeCell ref="F107:G107"/>
    <mergeCell ref="P107:Q107"/>
    <mergeCell ref="B108:C108"/>
    <mergeCell ref="D108:E108"/>
    <mergeCell ref="F108:G108"/>
    <mergeCell ref="H108:I108"/>
    <mergeCell ref="J108:K108"/>
    <mergeCell ref="L108:M108"/>
    <mergeCell ref="N108:O108"/>
    <mergeCell ref="P108:Q108"/>
    <mergeCell ref="R108:S108"/>
    <mergeCell ref="B109:C109"/>
    <mergeCell ref="D109:E109"/>
    <mergeCell ref="F109:G109"/>
    <mergeCell ref="H109:I109"/>
    <mergeCell ref="J109:K109"/>
    <mergeCell ref="L109:M109"/>
    <mergeCell ref="N109:O109"/>
    <mergeCell ref="P109:Q109"/>
    <mergeCell ref="R109:S109"/>
    <mergeCell ref="B110:C110"/>
    <mergeCell ref="D110:E110"/>
    <mergeCell ref="F110:G110"/>
    <mergeCell ref="P110:Q110"/>
    <mergeCell ref="B111:C111"/>
    <mergeCell ref="D111:E111"/>
    <mergeCell ref="F111:G111"/>
    <mergeCell ref="H111:I111"/>
    <mergeCell ref="J111:K111"/>
    <mergeCell ref="L111:M111"/>
    <mergeCell ref="N111:O111"/>
    <mergeCell ref="P111:Q111"/>
    <mergeCell ref="R111:S111"/>
    <mergeCell ref="B112:C112"/>
    <mergeCell ref="D112:E112"/>
    <mergeCell ref="F112:G112"/>
    <mergeCell ref="H112:I112"/>
    <mergeCell ref="J112:K112"/>
    <mergeCell ref="L112:M112"/>
    <mergeCell ref="N112:O112"/>
    <mergeCell ref="P112:Q112"/>
    <mergeCell ref="R112:S112"/>
    <mergeCell ref="B113:Q113"/>
    <mergeCell ref="B118:C118"/>
    <mergeCell ref="D118:E118"/>
    <mergeCell ref="F118:G118"/>
    <mergeCell ref="H118:I118"/>
    <mergeCell ref="J118:K118"/>
    <mergeCell ref="L118:M118"/>
    <mergeCell ref="N118:O118"/>
    <mergeCell ref="P118:Q118"/>
    <mergeCell ref="R118:S118"/>
    <mergeCell ref="B119:C119"/>
    <mergeCell ref="D119:E119"/>
    <mergeCell ref="F119:G119"/>
    <mergeCell ref="H119:I119"/>
    <mergeCell ref="J119:K119"/>
    <mergeCell ref="L119:M119"/>
    <mergeCell ref="N119:O119"/>
    <mergeCell ref="P119:Q119"/>
    <mergeCell ref="R119:S119"/>
    <mergeCell ref="B120:I120"/>
    <mergeCell ref="J120:Q120"/>
    <mergeCell ref="R120:S120"/>
    <mergeCell ref="B121:I121"/>
    <mergeCell ref="J121:Q121"/>
    <mergeCell ref="R121:S121"/>
    <mergeCell ref="B122:I122"/>
    <mergeCell ref="J122:Q122"/>
    <mergeCell ref="R122:S122"/>
    <mergeCell ref="A127:G127"/>
    <mergeCell ref="I129:S129"/>
    <mergeCell ref="I130:S130"/>
    <mergeCell ref="I131:S131"/>
    <mergeCell ref="A133:S133"/>
    <mergeCell ref="B135:I135"/>
    <mergeCell ref="R135:S135"/>
    <mergeCell ref="B123:I123"/>
    <mergeCell ref="J123:Q123"/>
    <mergeCell ref="B124:I124"/>
    <mergeCell ref="J124:Q124"/>
    <mergeCell ref="R124:S124"/>
    <mergeCell ref="B125:I125"/>
    <mergeCell ref="J125:Q125"/>
    <mergeCell ref="R125:S125"/>
    <mergeCell ref="B126:I126"/>
    <mergeCell ref="J126:Q126"/>
    <mergeCell ref="R126:S126"/>
    <mergeCell ref="B136:I136"/>
    <mergeCell ref="R136:S136"/>
    <mergeCell ref="B137:C137"/>
    <mergeCell ref="D137:E137"/>
    <mergeCell ref="F137:G137"/>
    <mergeCell ref="H137:I137"/>
    <mergeCell ref="J137:K137"/>
    <mergeCell ref="L137:M137"/>
    <mergeCell ref="N137:O137"/>
    <mergeCell ref="P137:Q137"/>
    <mergeCell ref="R137:S137"/>
    <mergeCell ref="B138:C138"/>
    <mergeCell ref="D138:E138"/>
    <mergeCell ref="F138:G138"/>
    <mergeCell ref="P138:Q138"/>
    <mergeCell ref="R138:S138"/>
    <mergeCell ref="B139:C139"/>
    <mergeCell ref="D139:E139"/>
    <mergeCell ref="F139:G139"/>
    <mergeCell ref="H139:I139"/>
    <mergeCell ref="J139:K139"/>
    <mergeCell ref="L139:M139"/>
    <mergeCell ref="N139:O139"/>
    <mergeCell ref="P139:Q139"/>
    <mergeCell ref="R139:S139"/>
    <mergeCell ref="B140:C140"/>
    <mergeCell ref="D140:E140"/>
    <mergeCell ref="F140:G140"/>
    <mergeCell ref="H140:I140"/>
    <mergeCell ref="J140:K140"/>
    <mergeCell ref="L140:M140"/>
    <mergeCell ref="N140:O140"/>
    <mergeCell ref="P140:Q140"/>
    <mergeCell ref="R140:S140"/>
    <mergeCell ref="B141:C141"/>
    <mergeCell ref="D141:E141"/>
    <mergeCell ref="F141:G141"/>
    <mergeCell ref="P141:Q141"/>
    <mergeCell ref="B142:C142"/>
    <mergeCell ref="D142:E142"/>
    <mergeCell ref="F142:G142"/>
    <mergeCell ref="H142:I142"/>
    <mergeCell ref="J142:K142"/>
    <mergeCell ref="L142:M142"/>
    <mergeCell ref="N142:O142"/>
    <mergeCell ref="P142:Q142"/>
    <mergeCell ref="R142:S142"/>
    <mergeCell ref="B143:C143"/>
    <mergeCell ref="D143:E143"/>
    <mergeCell ref="F143:G143"/>
    <mergeCell ref="H143:I143"/>
    <mergeCell ref="J143:K143"/>
    <mergeCell ref="L143:M143"/>
    <mergeCell ref="N143:O143"/>
    <mergeCell ref="P143:Q143"/>
    <mergeCell ref="R143:S143"/>
    <mergeCell ref="B144:C144"/>
    <mergeCell ref="D144:E144"/>
    <mergeCell ref="F144:G144"/>
    <mergeCell ref="H144:I144"/>
    <mergeCell ref="J144:K144"/>
    <mergeCell ref="L144:M144"/>
    <mergeCell ref="N144:O144"/>
    <mergeCell ref="P144:Q144"/>
    <mergeCell ref="R144:S144"/>
    <mergeCell ref="B145:C145"/>
    <mergeCell ref="D145:E145"/>
    <mergeCell ref="F145:G145"/>
    <mergeCell ref="H145:I145"/>
    <mergeCell ref="J145:K145"/>
    <mergeCell ref="L145:M145"/>
    <mergeCell ref="N145:O145"/>
    <mergeCell ref="P145:Q145"/>
    <mergeCell ref="R145:S145"/>
    <mergeCell ref="B146:C146"/>
    <mergeCell ref="D146:E146"/>
    <mergeCell ref="F146:G146"/>
    <mergeCell ref="H146:I146"/>
    <mergeCell ref="J146:K146"/>
    <mergeCell ref="L146:M146"/>
    <mergeCell ref="N146:O146"/>
    <mergeCell ref="P146:Q146"/>
    <mergeCell ref="R146:S146"/>
    <mergeCell ref="R148:S148"/>
    <mergeCell ref="B149:C149"/>
    <mergeCell ref="D149:E149"/>
    <mergeCell ref="F149:G149"/>
    <mergeCell ref="H149:I149"/>
    <mergeCell ref="J149:K149"/>
    <mergeCell ref="L149:M149"/>
    <mergeCell ref="N149:O149"/>
    <mergeCell ref="P149:Q149"/>
    <mergeCell ref="R149:S149"/>
    <mergeCell ref="B148:C148"/>
    <mergeCell ref="D148:E148"/>
    <mergeCell ref="F148:G148"/>
    <mergeCell ref="H148:I148"/>
    <mergeCell ref="J148:K148"/>
    <mergeCell ref="L148:M148"/>
    <mergeCell ref="N148:O148"/>
    <mergeCell ref="P148:Q148"/>
    <mergeCell ref="R151:S151"/>
    <mergeCell ref="B152:C152"/>
    <mergeCell ref="D152:E152"/>
    <mergeCell ref="F152:G152"/>
    <mergeCell ref="H152:I152"/>
    <mergeCell ref="J152:K152"/>
    <mergeCell ref="L152:M152"/>
    <mergeCell ref="N152:O152"/>
    <mergeCell ref="P152:Q152"/>
    <mergeCell ref="R152:S152"/>
    <mergeCell ref="B151:C151"/>
    <mergeCell ref="D151:E151"/>
    <mergeCell ref="F151:G151"/>
    <mergeCell ref="H151:I151"/>
    <mergeCell ref="J151:K151"/>
    <mergeCell ref="L151:M151"/>
    <mergeCell ref="N151:O151"/>
    <mergeCell ref="P151:Q151"/>
    <mergeCell ref="R154:S154"/>
    <mergeCell ref="B155:C155"/>
    <mergeCell ref="D155:E155"/>
    <mergeCell ref="F155:G155"/>
    <mergeCell ref="H155:I155"/>
    <mergeCell ref="J155:K155"/>
    <mergeCell ref="L155:M155"/>
    <mergeCell ref="N155:O155"/>
    <mergeCell ref="P155:Q155"/>
    <mergeCell ref="R155:S155"/>
    <mergeCell ref="B154:C154"/>
    <mergeCell ref="D154:E154"/>
    <mergeCell ref="F154:G154"/>
    <mergeCell ref="H154:I154"/>
    <mergeCell ref="J154:K154"/>
    <mergeCell ref="L154:M154"/>
    <mergeCell ref="N154:O154"/>
    <mergeCell ref="P154:Q154"/>
    <mergeCell ref="R161:S161"/>
    <mergeCell ref="B162:C162"/>
    <mergeCell ref="D162:E162"/>
    <mergeCell ref="F162:G162"/>
    <mergeCell ref="H162:I162"/>
    <mergeCell ref="J162:K162"/>
    <mergeCell ref="L162:M162"/>
    <mergeCell ref="N162:O162"/>
    <mergeCell ref="P162:Q162"/>
    <mergeCell ref="R162:S162"/>
    <mergeCell ref="B161:C161"/>
    <mergeCell ref="D161:E161"/>
    <mergeCell ref="F161:G161"/>
    <mergeCell ref="H161:I161"/>
    <mergeCell ref="J161:K161"/>
    <mergeCell ref="L161:M161"/>
    <mergeCell ref="N161:O161"/>
    <mergeCell ref="P161:Q161"/>
    <mergeCell ref="R167:S167"/>
    <mergeCell ref="B168:I168"/>
    <mergeCell ref="J168:Q168"/>
    <mergeCell ref="R168:S168"/>
    <mergeCell ref="B169:I169"/>
    <mergeCell ref="J169:Q169"/>
    <mergeCell ref="R169:S169"/>
    <mergeCell ref="J163:Q163"/>
    <mergeCell ref="R163:S163"/>
    <mergeCell ref="B164:I164"/>
    <mergeCell ref="J164:Q164"/>
    <mergeCell ref="R164:S164"/>
    <mergeCell ref="B165:I165"/>
    <mergeCell ref="J165:Q165"/>
    <mergeCell ref="R165:S165"/>
    <mergeCell ref="B150:C150"/>
    <mergeCell ref="D150:E150"/>
    <mergeCell ref="F150:G150"/>
    <mergeCell ref="B147:C147"/>
    <mergeCell ref="D147:E147"/>
    <mergeCell ref="J166:Q166"/>
    <mergeCell ref="B167:I167"/>
    <mergeCell ref="J167:Q167"/>
    <mergeCell ref="J156:Q156"/>
    <mergeCell ref="P153:Q153"/>
    <mergeCell ref="P150:Q150"/>
    <mergeCell ref="F147:G147"/>
    <mergeCell ref="P147:Q147"/>
    <mergeCell ref="J92:Q92"/>
    <mergeCell ref="J93:Q93"/>
    <mergeCell ref="J49:Q49"/>
    <mergeCell ref="J135:Q135"/>
    <mergeCell ref="J136:Q136"/>
    <mergeCell ref="A170:G170"/>
    <mergeCell ref="H55:I55"/>
    <mergeCell ref="H61:I61"/>
    <mergeCell ref="H64:I64"/>
    <mergeCell ref="H67:I67"/>
    <mergeCell ref="H98:I98"/>
    <mergeCell ref="H104:I104"/>
    <mergeCell ref="H107:I107"/>
    <mergeCell ref="H110:I110"/>
    <mergeCell ref="B156:I156"/>
    <mergeCell ref="H141:I141"/>
    <mergeCell ref="H147:I147"/>
    <mergeCell ref="H150:I150"/>
    <mergeCell ref="H153:I153"/>
    <mergeCell ref="B166:I166"/>
    <mergeCell ref="B163:I163"/>
    <mergeCell ref="B153:C153"/>
    <mergeCell ref="D153:E153"/>
    <mergeCell ref="F153:G153"/>
  </mergeCells>
  <printOptions horizontalCentered="1"/>
  <pageMargins left="0" right="0" top="0.5" bottom="0.5" header="0.3" footer="0.3"/>
  <pageSetup scale="97" orientation="landscape" r:id="rId1"/>
  <rowBreaks count="3" manualBreakCount="3">
    <brk id="42" max="19" man="1"/>
    <brk id="85" max="19" man="1"/>
    <brk id="128"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036"/>
  <sheetViews>
    <sheetView workbookViewId="0">
      <selection activeCell="J48" sqref="J48"/>
    </sheetView>
  </sheetViews>
  <sheetFormatPr defaultColWidth="28" defaultRowHeight="12.75" x14ac:dyDescent="0.2"/>
  <cols>
    <col min="1" max="1" width="18" customWidth="1"/>
    <col min="2" max="2" width="11.7109375" customWidth="1"/>
    <col min="3" max="3" width="9" customWidth="1"/>
    <col min="4" max="4" width="7.7109375" customWidth="1"/>
    <col min="5" max="5" width="13.5703125" customWidth="1"/>
    <col min="6" max="6" width="9.42578125" customWidth="1"/>
    <col min="7" max="7" width="10.5703125" customWidth="1"/>
    <col min="8" max="8" width="20.7109375" customWidth="1"/>
    <col min="9" max="9" width="18.7109375" style="9" customWidth="1"/>
    <col min="10" max="10" width="8.7109375" customWidth="1"/>
    <col min="11" max="254" width="9.140625" customWidth="1"/>
    <col min="255" max="255" width="3.85546875" customWidth="1"/>
  </cols>
  <sheetData>
    <row r="1" spans="1:11" ht="19.5" x14ac:dyDescent="0.3">
      <c r="A1" s="447"/>
      <c r="B1" s="148"/>
      <c r="C1" s="448"/>
      <c r="D1" s="148"/>
      <c r="E1" s="148"/>
      <c r="F1" s="449" t="s">
        <v>388</v>
      </c>
      <c r="G1" s="1520" t="str">
        <f>RFP!$C$10</f>
        <v>Required</v>
      </c>
      <c r="H1" s="1520"/>
      <c r="I1" s="1520"/>
    </row>
    <row r="2" spans="1:11" ht="15.75" x14ac:dyDescent="0.25">
      <c r="A2" s="447"/>
      <c r="B2" s="148"/>
      <c r="C2" s="448"/>
      <c r="D2" s="148"/>
      <c r="E2" s="148"/>
      <c r="F2" s="450" t="s">
        <v>200</v>
      </c>
      <c r="G2" s="1521" t="str">
        <f>RFP!$C$238</f>
        <v>Required</v>
      </c>
      <c r="H2" s="1521"/>
      <c r="I2" s="1521"/>
    </row>
    <row r="3" spans="1:11" ht="15.75" x14ac:dyDescent="0.25">
      <c r="A3" s="452"/>
      <c r="B3" s="148"/>
      <c r="C3" s="448"/>
      <c r="D3" s="148"/>
      <c r="E3" s="148"/>
      <c r="F3" s="450" t="s">
        <v>201</v>
      </c>
      <c r="G3" s="1522" t="str">
        <f>RFP!$G$41</f>
        <v>Required</v>
      </c>
      <c r="H3" s="1522"/>
      <c r="I3" s="1522"/>
    </row>
    <row r="4" spans="1:11" s="125" customFormat="1" ht="7.5" customHeight="1" x14ac:dyDescent="0.25">
      <c r="A4" s="451"/>
      <c r="B4" s="175"/>
      <c r="C4" s="448"/>
      <c r="D4" s="448"/>
      <c r="E4" s="448"/>
      <c r="F4" s="436"/>
      <c r="G4" s="175"/>
      <c r="H4" s="175"/>
      <c r="I4" s="453"/>
    </row>
    <row r="5" spans="1:11" s="125" customFormat="1" ht="12.75" customHeight="1" x14ac:dyDescent="0.2">
      <c r="A5" s="454" t="s">
        <v>367</v>
      </c>
      <c r="B5" s="455"/>
      <c r="C5" s="456"/>
      <c r="D5" s="1517" t="s">
        <v>420</v>
      </c>
      <c r="E5" s="1518"/>
      <c r="F5" s="1519"/>
      <c r="G5" s="1517" t="s">
        <v>421</v>
      </c>
      <c r="H5" s="1518"/>
      <c r="I5" s="1519"/>
    </row>
    <row r="6" spans="1:11" s="125" customFormat="1" x14ac:dyDescent="0.2">
      <c r="A6" s="1510">
        <f>RFP!C12</f>
        <v>0</v>
      </c>
      <c r="B6" s="1511"/>
      <c r="C6" s="1512"/>
      <c r="D6" s="835" t="s">
        <v>504</v>
      </c>
      <c r="E6" s="1515" t="s">
        <v>382</v>
      </c>
      <c r="F6" s="1516"/>
      <c r="G6" s="457" t="s">
        <v>366</v>
      </c>
      <c r="H6" s="1513" t="s">
        <v>384</v>
      </c>
      <c r="I6" s="1514"/>
    </row>
    <row r="7" spans="1:11" s="125" customFormat="1" x14ac:dyDescent="0.2">
      <c r="A7" s="690">
        <f>RFP!C14</f>
        <v>0</v>
      </c>
      <c r="B7" s="691">
        <f>RFP!F14</f>
        <v>0</v>
      </c>
      <c r="C7" s="686">
        <f>RFP!H14</f>
        <v>0</v>
      </c>
      <c r="D7" s="835" t="s">
        <v>505</v>
      </c>
      <c r="E7" s="1515" t="s">
        <v>383</v>
      </c>
      <c r="F7" s="1516"/>
      <c r="G7" s="458" t="s">
        <v>368</v>
      </c>
      <c r="H7" s="1526" t="s">
        <v>385</v>
      </c>
      <c r="I7" s="1527"/>
    </row>
    <row r="8" spans="1:11" s="125" customFormat="1" x14ac:dyDescent="0.2">
      <c r="A8" s="687"/>
      <c r="B8" s="688"/>
      <c r="C8" s="689"/>
      <c r="D8" s="835" t="s">
        <v>506</v>
      </c>
      <c r="E8" s="1515" t="s">
        <v>441</v>
      </c>
      <c r="F8" s="1516"/>
      <c r="G8" s="458" t="s">
        <v>369</v>
      </c>
      <c r="H8" s="1526" t="s">
        <v>474</v>
      </c>
      <c r="I8" s="1527"/>
    </row>
    <row r="9" spans="1:11" s="125" customFormat="1" x14ac:dyDescent="0.2">
      <c r="A9" s="459" t="s">
        <v>379</v>
      </c>
      <c r="B9" s="1508" t="str">
        <f>RFP!G20</f>
        <v>Required</v>
      </c>
      <c r="C9" s="1509"/>
      <c r="D9" s="835" t="s">
        <v>507</v>
      </c>
      <c r="E9" s="1515" t="s">
        <v>389</v>
      </c>
      <c r="F9" s="1516"/>
      <c r="G9" s="460" t="s">
        <v>377</v>
      </c>
      <c r="H9" s="1515" t="s">
        <v>377</v>
      </c>
      <c r="I9" s="1528"/>
    </row>
    <row r="10" spans="1:11" s="125" customFormat="1" x14ac:dyDescent="0.2">
      <c r="A10" s="594" t="str">
        <f>RFP!H20</f>
        <v>SIC Code:</v>
      </c>
      <c r="B10" s="693">
        <f>RFP!I20</f>
        <v>0</v>
      </c>
      <c r="C10" s="461"/>
      <c r="D10" s="462"/>
      <c r="E10" s="1523"/>
      <c r="F10" s="1524"/>
      <c r="G10" s="463"/>
      <c r="H10" s="1523"/>
      <c r="I10" s="1525"/>
    </row>
    <row r="11" spans="1:11" s="125" customFormat="1" ht="38.25" x14ac:dyDescent="0.2">
      <c r="A11" s="464" t="s">
        <v>376</v>
      </c>
      <c r="B11" s="692" t="s">
        <v>375</v>
      </c>
      <c r="C11" s="464" t="s">
        <v>370</v>
      </c>
      <c r="D11" s="674" t="s">
        <v>371</v>
      </c>
      <c r="E11" s="674" t="s">
        <v>372</v>
      </c>
      <c r="F11" s="674" t="s">
        <v>386</v>
      </c>
      <c r="G11" s="674" t="s">
        <v>373</v>
      </c>
      <c r="H11" s="464" t="s">
        <v>374</v>
      </c>
      <c r="I11" s="464" t="s">
        <v>456</v>
      </c>
      <c r="J11" s="464" t="s">
        <v>457</v>
      </c>
      <c r="K11" s="464" t="s">
        <v>378</v>
      </c>
    </row>
    <row r="12" spans="1:11" s="125" customFormat="1" x14ac:dyDescent="0.2">
      <c r="A12" s="840" t="s">
        <v>393</v>
      </c>
      <c r="B12" s="840" t="s">
        <v>394</v>
      </c>
      <c r="C12" s="841">
        <v>32143</v>
      </c>
      <c r="D12" s="842" t="s">
        <v>390</v>
      </c>
      <c r="E12" s="842" t="s">
        <v>440</v>
      </c>
      <c r="F12" s="843" t="s">
        <v>387</v>
      </c>
      <c r="G12" s="844">
        <v>50000</v>
      </c>
      <c r="H12" s="842" t="s">
        <v>391</v>
      </c>
      <c r="I12" s="842" t="s">
        <v>458</v>
      </c>
      <c r="J12" s="845" t="s">
        <v>459</v>
      </c>
      <c r="K12" s="843" t="s">
        <v>392</v>
      </c>
    </row>
    <row r="13" spans="1:11" s="836" customFormat="1" x14ac:dyDescent="0.2">
      <c r="A13" s="863"/>
      <c r="B13" s="863"/>
      <c r="C13" s="869"/>
      <c r="D13" s="870"/>
      <c r="E13" s="865"/>
      <c r="F13" s="865"/>
      <c r="G13" s="468"/>
      <c r="H13" s="465"/>
      <c r="I13" s="466"/>
      <c r="J13" s="675"/>
      <c r="K13" s="871"/>
    </row>
    <row r="14" spans="1:11" s="836" customFormat="1" x14ac:dyDescent="0.2">
      <c r="A14" s="863"/>
      <c r="B14" s="863"/>
      <c r="C14" s="869"/>
      <c r="D14" s="870"/>
      <c r="E14" s="866"/>
      <c r="F14" s="865"/>
      <c r="G14" s="467"/>
      <c r="H14" s="465"/>
      <c r="I14" s="466"/>
      <c r="J14" s="675"/>
      <c r="K14" s="871"/>
    </row>
    <row r="15" spans="1:11" s="836" customFormat="1" x14ac:dyDescent="0.2">
      <c r="A15" s="863"/>
      <c r="B15" s="863"/>
      <c r="C15" s="869"/>
      <c r="D15" s="870"/>
      <c r="E15" s="866"/>
      <c r="F15" s="865"/>
      <c r="G15" s="467"/>
      <c r="H15" s="465"/>
      <c r="I15" s="466"/>
      <c r="J15" s="675"/>
      <c r="K15" s="871"/>
    </row>
    <row r="16" spans="1:11" s="836" customFormat="1" x14ac:dyDescent="0.2">
      <c r="A16" s="863"/>
      <c r="B16" s="863"/>
      <c r="C16" s="869"/>
      <c r="D16" s="870"/>
      <c r="E16" s="865"/>
      <c r="F16" s="865"/>
      <c r="G16" s="467"/>
      <c r="H16" s="465"/>
      <c r="I16" s="466"/>
      <c r="J16" s="675"/>
      <c r="K16" s="871"/>
    </row>
    <row r="17" spans="1:11" s="836" customFormat="1" x14ac:dyDescent="0.2">
      <c r="A17" s="863"/>
      <c r="B17" s="863"/>
      <c r="C17" s="869"/>
      <c r="D17" s="870"/>
      <c r="E17" s="866"/>
      <c r="F17" s="865"/>
      <c r="G17" s="467"/>
      <c r="H17" s="465"/>
      <c r="I17" s="466"/>
      <c r="J17" s="675"/>
      <c r="K17" s="871"/>
    </row>
    <row r="18" spans="1:11" s="836" customFormat="1" x14ac:dyDescent="0.2">
      <c r="A18" s="863"/>
      <c r="B18" s="863"/>
      <c r="C18" s="869"/>
      <c r="D18" s="870"/>
      <c r="E18" s="865"/>
      <c r="F18" s="865"/>
      <c r="G18" s="467"/>
      <c r="H18" s="465"/>
      <c r="I18" s="466"/>
      <c r="J18" s="675"/>
      <c r="K18" s="871"/>
    </row>
    <row r="19" spans="1:11" s="836" customFormat="1" x14ac:dyDescent="0.2">
      <c r="A19" s="863"/>
      <c r="B19" s="863"/>
      <c r="C19" s="869"/>
      <c r="D19" s="870"/>
      <c r="E19" s="866"/>
      <c r="F19" s="865"/>
      <c r="G19" s="467"/>
      <c r="H19" s="465"/>
      <c r="I19" s="466"/>
      <c r="J19" s="675"/>
      <c r="K19" s="871"/>
    </row>
    <row r="20" spans="1:11" s="836" customFormat="1" x14ac:dyDescent="0.2">
      <c r="A20" s="863"/>
      <c r="B20" s="863"/>
      <c r="C20" s="869"/>
      <c r="D20" s="870"/>
      <c r="E20" s="866"/>
      <c r="F20" s="865"/>
      <c r="G20" s="467"/>
      <c r="H20" s="465"/>
      <c r="I20" s="466"/>
      <c r="J20" s="675"/>
      <c r="K20" s="871"/>
    </row>
    <row r="21" spans="1:11" s="836" customFormat="1" x14ac:dyDescent="0.2">
      <c r="A21" s="863"/>
      <c r="B21" s="863"/>
      <c r="C21" s="869"/>
      <c r="D21" s="870"/>
      <c r="E21" s="865"/>
      <c r="F21" s="865"/>
      <c r="G21" s="467"/>
      <c r="H21" s="465"/>
      <c r="I21" s="466"/>
      <c r="J21" s="675"/>
      <c r="K21" s="871"/>
    </row>
    <row r="22" spans="1:11" s="836" customFormat="1" x14ac:dyDescent="0.2">
      <c r="A22" s="863"/>
      <c r="B22" s="863"/>
      <c r="C22" s="869"/>
      <c r="D22" s="870"/>
      <c r="E22" s="866"/>
      <c r="F22" s="865"/>
      <c r="G22" s="467"/>
      <c r="H22" s="465"/>
      <c r="I22" s="466"/>
      <c r="J22" s="675"/>
      <c r="K22" s="871"/>
    </row>
    <row r="23" spans="1:11" s="836" customFormat="1" x14ac:dyDescent="0.2">
      <c r="A23" s="863"/>
      <c r="B23" s="863"/>
      <c r="C23" s="869"/>
      <c r="D23" s="870"/>
      <c r="E23" s="866"/>
      <c r="F23" s="865"/>
      <c r="G23" s="467"/>
      <c r="H23" s="465"/>
      <c r="I23" s="466"/>
      <c r="J23" s="675"/>
      <c r="K23" s="871"/>
    </row>
    <row r="24" spans="1:11" s="836" customFormat="1" x14ac:dyDescent="0.2">
      <c r="A24" s="863"/>
      <c r="B24" s="863"/>
      <c r="C24" s="869"/>
      <c r="D24" s="870"/>
      <c r="E24" s="865"/>
      <c r="F24" s="865"/>
      <c r="G24" s="467"/>
      <c r="H24" s="465"/>
      <c r="I24" s="466"/>
      <c r="J24" s="675"/>
      <c r="K24" s="871"/>
    </row>
    <row r="25" spans="1:11" s="836" customFormat="1" x14ac:dyDescent="0.2">
      <c r="A25" s="863"/>
      <c r="B25" s="863"/>
      <c r="C25" s="869"/>
      <c r="D25" s="870"/>
      <c r="E25" s="866"/>
      <c r="F25" s="865"/>
      <c r="G25" s="467"/>
      <c r="H25" s="465"/>
      <c r="I25" s="466"/>
      <c r="J25" s="675"/>
      <c r="K25" s="871"/>
    </row>
    <row r="26" spans="1:11" s="836" customFormat="1" x14ac:dyDescent="0.2">
      <c r="A26" s="863"/>
      <c r="B26" s="863"/>
      <c r="C26" s="869"/>
      <c r="D26" s="870"/>
      <c r="E26" s="865"/>
      <c r="F26" s="865"/>
      <c r="G26" s="467"/>
      <c r="H26" s="465"/>
      <c r="I26" s="466"/>
      <c r="J26" s="675"/>
      <c r="K26" s="871"/>
    </row>
    <row r="27" spans="1:11" s="836" customFormat="1" x14ac:dyDescent="0.2">
      <c r="A27" s="863"/>
      <c r="B27" s="863"/>
      <c r="C27" s="869"/>
      <c r="D27" s="870"/>
      <c r="E27" s="866"/>
      <c r="F27" s="865"/>
      <c r="G27" s="467"/>
      <c r="H27" s="465"/>
      <c r="I27" s="466"/>
      <c r="J27" s="675"/>
      <c r="K27" s="872"/>
    </row>
    <row r="28" spans="1:11" s="836" customFormat="1" x14ac:dyDescent="0.2">
      <c r="A28" s="863"/>
      <c r="B28" s="863"/>
      <c r="C28" s="869"/>
      <c r="D28" s="870"/>
      <c r="E28" s="866"/>
      <c r="F28" s="865"/>
      <c r="G28" s="467"/>
      <c r="H28" s="465"/>
      <c r="I28" s="466"/>
      <c r="J28" s="675"/>
      <c r="K28" s="871"/>
    </row>
    <row r="29" spans="1:11" s="836" customFormat="1" x14ac:dyDescent="0.2">
      <c r="A29" s="863"/>
      <c r="B29" s="863"/>
      <c r="C29" s="869"/>
      <c r="D29" s="870"/>
      <c r="E29" s="866"/>
      <c r="F29" s="865"/>
      <c r="G29" s="467"/>
      <c r="H29" s="465"/>
      <c r="I29" s="466"/>
      <c r="J29" s="675"/>
      <c r="K29" s="871"/>
    </row>
    <row r="30" spans="1:11" s="836" customFormat="1" x14ac:dyDescent="0.2">
      <c r="A30" s="863"/>
      <c r="B30" s="863"/>
      <c r="C30" s="869"/>
      <c r="D30" s="870"/>
      <c r="E30" s="866"/>
      <c r="F30" s="865"/>
      <c r="G30" s="467"/>
      <c r="H30" s="465"/>
      <c r="I30" s="466"/>
      <c r="J30" s="675"/>
      <c r="K30" s="871"/>
    </row>
    <row r="31" spans="1:11" s="836" customFormat="1" x14ac:dyDescent="0.2">
      <c r="A31" s="863"/>
      <c r="B31" s="863"/>
      <c r="C31" s="869"/>
      <c r="D31" s="870"/>
      <c r="E31" s="866"/>
      <c r="F31" s="865"/>
      <c r="G31" s="467"/>
      <c r="H31" s="465"/>
      <c r="I31" s="466"/>
      <c r="J31" s="675"/>
      <c r="K31" s="871"/>
    </row>
    <row r="32" spans="1:11" s="836" customFormat="1" x14ac:dyDescent="0.2">
      <c r="A32" s="863"/>
      <c r="B32" s="863"/>
      <c r="C32" s="869"/>
      <c r="D32" s="870"/>
      <c r="E32" s="866"/>
      <c r="F32" s="865"/>
      <c r="G32" s="467"/>
      <c r="H32" s="465"/>
      <c r="I32" s="466"/>
      <c r="J32" s="675"/>
      <c r="K32" s="871"/>
    </row>
    <row r="33" spans="1:11" s="836" customFormat="1" x14ac:dyDescent="0.2">
      <c r="A33" s="863"/>
      <c r="B33" s="863"/>
      <c r="C33" s="869"/>
      <c r="D33" s="870"/>
      <c r="E33" s="865"/>
      <c r="F33" s="865"/>
      <c r="G33" s="467"/>
      <c r="H33" s="465"/>
      <c r="I33" s="466"/>
      <c r="J33" s="675"/>
      <c r="K33" s="871"/>
    </row>
    <row r="34" spans="1:11" s="836" customFormat="1" x14ac:dyDescent="0.2">
      <c r="A34" s="863"/>
      <c r="B34" s="863"/>
      <c r="C34" s="869"/>
      <c r="D34" s="870"/>
      <c r="E34" s="866"/>
      <c r="F34" s="865"/>
      <c r="G34" s="467"/>
      <c r="H34" s="465"/>
      <c r="I34" s="466"/>
      <c r="J34" s="675"/>
      <c r="K34" s="871"/>
    </row>
    <row r="35" spans="1:11" s="836" customFormat="1" x14ac:dyDescent="0.2">
      <c r="A35" s="863"/>
      <c r="B35" s="863"/>
      <c r="C35" s="869"/>
      <c r="D35" s="870"/>
      <c r="E35" s="866"/>
      <c r="F35" s="865"/>
      <c r="G35" s="467"/>
      <c r="H35" s="465"/>
      <c r="I35" s="466"/>
      <c r="J35" s="675"/>
      <c r="K35" s="871"/>
    </row>
    <row r="36" spans="1:11" s="836" customFormat="1" x14ac:dyDescent="0.2">
      <c r="A36" s="863"/>
      <c r="B36" s="863"/>
      <c r="C36" s="869"/>
      <c r="D36" s="870"/>
      <c r="E36" s="866"/>
      <c r="F36" s="865"/>
      <c r="G36" s="467"/>
      <c r="H36" s="465"/>
      <c r="I36" s="466"/>
      <c r="J36" s="675"/>
      <c r="K36" s="871"/>
    </row>
    <row r="37" spans="1:11" s="836" customFormat="1" x14ac:dyDescent="0.2">
      <c r="A37" s="863"/>
      <c r="B37" s="863"/>
      <c r="C37" s="869"/>
      <c r="D37" s="870"/>
      <c r="E37" s="865"/>
      <c r="F37" s="865"/>
      <c r="G37" s="467"/>
      <c r="H37" s="465"/>
      <c r="I37" s="466"/>
      <c r="J37" s="675"/>
      <c r="K37" s="871"/>
    </row>
    <row r="38" spans="1:11" s="836" customFormat="1" x14ac:dyDescent="0.2">
      <c r="A38" s="863"/>
      <c r="B38" s="863"/>
      <c r="C38" s="869"/>
      <c r="D38" s="870"/>
      <c r="E38" s="866"/>
      <c r="F38" s="865"/>
      <c r="G38" s="465"/>
      <c r="H38" s="465"/>
      <c r="I38" s="465"/>
      <c r="J38" s="675"/>
      <c r="K38" s="871"/>
    </row>
    <row r="39" spans="1:11" s="836" customFormat="1" x14ac:dyDescent="0.2">
      <c r="A39" s="863"/>
      <c r="B39" s="863"/>
      <c r="C39" s="869"/>
      <c r="D39" s="870"/>
      <c r="E39" s="867"/>
      <c r="F39" s="865"/>
      <c r="G39" s="465"/>
      <c r="H39" s="465"/>
      <c r="I39" s="465"/>
      <c r="J39" s="675"/>
      <c r="K39" s="871"/>
    </row>
    <row r="40" spans="1:11" s="836" customFormat="1" x14ac:dyDescent="0.2">
      <c r="A40" s="863"/>
      <c r="B40" s="863"/>
      <c r="C40" s="869"/>
      <c r="D40" s="870"/>
      <c r="E40" s="866"/>
      <c r="F40" s="865"/>
      <c r="G40" s="465"/>
      <c r="H40" s="465"/>
      <c r="I40" s="465"/>
      <c r="J40" s="675"/>
      <c r="K40" s="871"/>
    </row>
    <row r="41" spans="1:11" s="836" customFormat="1" x14ac:dyDescent="0.2">
      <c r="A41" s="863"/>
      <c r="B41" s="863"/>
      <c r="C41" s="869"/>
      <c r="D41" s="870"/>
      <c r="E41" s="865"/>
      <c r="F41" s="865"/>
      <c r="G41" s="675"/>
      <c r="H41" s="675"/>
      <c r="I41" s="465"/>
      <c r="J41" s="675"/>
      <c r="K41" s="871"/>
    </row>
    <row r="42" spans="1:11" s="836" customFormat="1" x14ac:dyDescent="0.2">
      <c r="A42" s="863"/>
      <c r="B42" s="863"/>
      <c r="C42" s="869"/>
      <c r="D42" s="870"/>
      <c r="E42" s="866"/>
      <c r="F42" s="865"/>
      <c r="G42" s="839"/>
      <c r="H42" s="839"/>
      <c r="I42" s="839"/>
      <c r="J42" s="839"/>
      <c r="K42" s="143"/>
    </row>
    <row r="43" spans="1:11" s="836" customFormat="1" x14ac:dyDescent="0.2">
      <c r="A43" s="863"/>
      <c r="B43" s="863"/>
      <c r="C43" s="869"/>
      <c r="D43" s="870"/>
      <c r="E43" s="866"/>
      <c r="F43" s="865"/>
      <c r="G43" s="839"/>
      <c r="H43" s="839"/>
      <c r="I43" s="839"/>
      <c r="J43" s="839"/>
      <c r="K43" s="143"/>
    </row>
    <row r="44" spans="1:11" s="836" customFormat="1" x14ac:dyDescent="0.2">
      <c r="A44" s="863"/>
      <c r="B44" s="863"/>
      <c r="C44" s="869"/>
      <c r="D44" s="870"/>
      <c r="E44" s="866"/>
      <c r="F44" s="865"/>
      <c r="G44" s="839"/>
      <c r="H44" s="839"/>
      <c r="I44" s="839"/>
      <c r="J44" s="839"/>
      <c r="K44" s="143"/>
    </row>
    <row r="45" spans="1:11" s="836" customFormat="1" x14ac:dyDescent="0.2">
      <c r="A45" s="863"/>
      <c r="B45" s="863"/>
      <c r="C45" s="869"/>
      <c r="D45" s="870"/>
      <c r="E45" s="866"/>
      <c r="F45" s="865"/>
      <c r="G45" s="839"/>
      <c r="H45" s="839"/>
      <c r="I45" s="839"/>
      <c r="J45" s="839"/>
      <c r="K45" s="143"/>
    </row>
    <row r="46" spans="1:11" s="836" customFormat="1" x14ac:dyDescent="0.2">
      <c r="A46" s="863"/>
      <c r="B46" s="863"/>
      <c r="C46" s="869"/>
      <c r="D46" s="870"/>
      <c r="E46" s="866"/>
      <c r="F46" s="865"/>
      <c r="G46" s="839"/>
      <c r="H46" s="839"/>
      <c r="I46" s="839"/>
      <c r="J46" s="839"/>
      <c r="K46" s="143"/>
    </row>
    <row r="47" spans="1:11" s="836" customFormat="1" x14ac:dyDescent="0.2">
      <c r="A47" s="863"/>
      <c r="B47" s="863"/>
      <c r="C47" s="869"/>
      <c r="D47" s="870"/>
      <c r="E47" s="866"/>
      <c r="F47" s="865"/>
      <c r="G47" s="839"/>
      <c r="H47" s="839"/>
      <c r="I47" s="839"/>
      <c r="J47" s="839"/>
      <c r="K47" s="143"/>
    </row>
    <row r="48" spans="1:11" s="836" customFormat="1" x14ac:dyDescent="0.2">
      <c r="A48" s="863"/>
      <c r="B48" s="863"/>
      <c r="C48" s="869"/>
      <c r="D48" s="870"/>
      <c r="E48" s="865"/>
      <c r="F48" s="865"/>
      <c r="G48" s="839"/>
      <c r="H48" s="839"/>
      <c r="I48" s="839"/>
      <c r="J48" s="839"/>
      <c r="K48" s="143"/>
    </row>
    <row r="49" spans="1:11" s="836" customFormat="1" x14ac:dyDescent="0.2">
      <c r="A49" s="863"/>
      <c r="B49" s="863"/>
      <c r="C49" s="869"/>
      <c r="D49" s="870"/>
      <c r="E49" s="867"/>
      <c r="F49" s="865"/>
      <c r="G49" s="839"/>
      <c r="H49" s="839"/>
      <c r="I49" s="839"/>
      <c r="J49" s="839"/>
      <c r="K49" s="143"/>
    </row>
    <row r="50" spans="1:11" s="836" customFormat="1" x14ac:dyDescent="0.2">
      <c r="A50" s="863"/>
      <c r="B50" s="863"/>
      <c r="C50" s="869"/>
      <c r="D50" s="870"/>
      <c r="E50" s="865"/>
      <c r="F50" s="865"/>
      <c r="G50" s="839"/>
      <c r="H50" s="839"/>
      <c r="I50" s="839"/>
      <c r="J50" s="839"/>
      <c r="K50" s="143"/>
    </row>
    <row r="51" spans="1:11" s="836" customFormat="1" x14ac:dyDescent="0.2">
      <c r="A51" s="863"/>
      <c r="B51" s="863"/>
      <c r="C51" s="869"/>
      <c r="D51" s="870"/>
      <c r="E51" s="865"/>
      <c r="F51" s="865"/>
      <c r="G51" s="839"/>
      <c r="H51" s="839"/>
      <c r="I51" s="839"/>
      <c r="J51" s="839"/>
      <c r="K51" s="143"/>
    </row>
    <row r="52" spans="1:11" s="836" customFormat="1" x14ac:dyDescent="0.2">
      <c r="A52" s="863"/>
      <c r="B52" s="863"/>
      <c r="C52" s="869"/>
      <c r="D52" s="870"/>
      <c r="E52" s="866"/>
      <c r="F52" s="865"/>
      <c r="G52" s="839"/>
      <c r="H52" s="839"/>
      <c r="I52" s="839"/>
      <c r="J52" s="839"/>
      <c r="K52" s="143"/>
    </row>
    <row r="53" spans="1:11" s="836" customFormat="1" x14ac:dyDescent="0.2">
      <c r="A53" s="863"/>
      <c r="B53" s="863"/>
      <c r="C53" s="869"/>
      <c r="D53" s="870"/>
      <c r="E53" s="866"/>
      <c r="F53" s="865"/>
      <c r="G53" s="839"/>
      <c r="H53" s="839"/>
      <c r="I53" s="839"/>
      <c r="J53" s="839"/>
      <c r="K53" s="143"/>
    </row>
    <row r="54" spans="1:11" s="836" customFormat="1" x14ac:dyDescent="0.2">
      <c r="A54" s="863"/>
      <c r="B54" s="863"/>
      <c r="C54" s="869"/>
      <c r="D54" s="870"/>
      <c r="E54" s="866"/>
      <c r="F54" s="865"/>
      <c r="G54" s="839"/>
      <c r="H54" s="839"/>
      <c r="I54" s="839"/>
      <c r="J54" s="839"/>
      <c r="K54" s="143"/>
    </row>
    <row r="55" spans="1:11" s="836" customFormat="1" x14ac:dyDescent="0.2">
      <c r="A55" s="863"/>
      <c r="B55" s="863"/>
      <c r="C55" s="869"/>
      <c r="D55" s="870"/>
      <c r="E55" s="865"/>
      <c r="F55" s="865"/>
      <c r="G55" s="839"/>
      <c r="H55" s="839"/>
      <c r="I55" s="839"/>
      <c r="J55" s="839"/>
      <c r="K55" s="143"/>
    </row>
    <row r="56" spans="1:11" s="836" customFormat="1" x14ac:dyDescent="0.2">
      <c r="A56" s="863"/>
      <c r="B56" s="863"/>
      <c r="C56" s="869"/>
      <c r="D56" s="870"/>
      <c r="E56" s="866"/>
      <c r="F56" s="865"/>
      <c r="G56" s="839"/>
      <c r="H56" s="839"/>
      <c r="I56" s="839"/>
      <c r="J56" s="839"/>
      <c r="K56" s="143"/>
    </row>
    <row r="57" spans="1:11" s="836" customFormat="1" x14ac:dyDescent="0.2">
      <c r="A57" s="863"/>
      <c r="B57" s="863"/>
      <c r="C57" s="869"/>
      <c r="D57" s="870"/>
      <c r="E57" s="866"/>
      <c r="F57" s="865"/>
      <c r="G57" s="839"/>
      <c r="H57" s="839"/>
      <c r="I57" s="839"/>
      <c r="J57" s="839"/>
      <c r="K57" s="143"/>
    </row>
    <row r="58" spans="1:11" s="836" customFormat="1" x14ac:dyDescent="0.2">
      <c r="A58" s="863"/>
      <c r="B58" s="863"/>
      <c r="C58" s="869"/>
      <c r="D58" s="870"/>
      <c r="E58" s="866"/>
      <c r="F58" s="865"/>
      <c r="G58" s="839"/>
      <c r="H58" s="839"/>
      <c r="I58" s="839"/>
      <c r="J58" s="839"/>
      <c r="K58" s="143"/>
    </row>
    <row r="59" spans="1:11" s="836" customFormat="1" x14ac:dyDescent="0.2">
      <c r="A59" s="863"/>
      <c r="B59" s="863"/>
      <c r="C59" s="869"/>
      <c r="D59" s="870"/>
      <c r="E59" s="866"/>
      <c r="F59" s="865"/>
      <c r="G59" s="839"/>
      <c r="H59" s="839"/>
      <c r="I59" s="839"/>
      <c r="J59" s="839"/>
      <c r="K59" s="143"/>
    </row>
    <row r="60" spans="1:11" s="836" customFormat="1" x14ac:dyDescent="0.2">
      <c r="A60" s="863"/>
      <c r="B60" s="863"/>
      <c r="C60" s="869"/>
      <c r="D60" s="870"/>
      <c r="E60" s="865"/>
      <c r="F60" s="865"/>
      <c r="G60" s="839"/>
      <c r="H60" s="839"/>
      <c r="I60" s="839"/>
      <c r="J60" s="839"/>
      <c r="K60" s="143"/>
    </row>
    <row r="61" spans="1:11" s="837" customFormat="1" x14ac:dyDescent="0.2">
      <c r="A61" s="863"/>
      <c r="B61" s="863"/>
      <c r="C61" s="869"/>
      <c r="D61" s="870"/>
      <c r="E61" s="865"/>
      <c r="F61" s="865"/>
      <c r="G61" s="838"/>
      <c r="H61" s="838"/>
      <c r="I61" s="838"/>
      <c r="J61" s="838"/>
      <c r="K61" s="143"/>
    </row>
    <row r="62" spans="1:11" s="837" customFormat="1" x14ac:dyDescent="0.2">
      <c r="A62" s="863"/>
      <c r="B62" s="863"/>
      <c r="C62" s="869"/>
      <c r="D62" s="870"/>
      <c r="E62" s="866"/>
      <c r="F62" s="865"/>
      <c r="G62" s="838"/>
      <c r="H62" s="838"/>
      <c r="I62" s="838"/>
      <c r="J62" s="838"/>
      <c r="K62" s="143"/>
    </row>
    <row r="63" spans="1:11" s="837" customFormat="1" x14ac:dyDescent="0.2">
      <c r="A63" s="863"/>
      <c r="B63" s="863"/>
      <c r="C63" s="869"/>
      <c r="D63" s="870"/>
      <c r="E63" s="866"/>
      <c r="F63" s="865"/>
      <c r="G63" s="838"/>
      <c r="H63" s="838"/>
      <c r="I63" s="838"/>
      <c r="J63" s="838"/>
      <c r="K63" s="143"/>
    </row>
    <row r="64" spans="1:11" s="837" customFormat="1" x14ac:dyDescent="0.2">
      <c r="A64" s="863"/>
      <c r="B64" s="863"/>
      <c r="C64" s="869"/>
      <c r="D64" s="870"/>
      <c r="E64" s="865"/>
      <c r="F64" s="865"/>
      <c r="G64" s="838"/>
      <c r="H64" s="838"/>
      <c r="I64" s="838"/>
      <c r="J64" s="838"/>
      <c r="K64" s="143"/>
    </row>
    <row r="65" spans="1:11" s="837" customFormat="1" x14ac:dyDescent="0.2">
      <c r="A65" s="863"/>
      <c r="B65" s="863"/>
      <c r="C65" s="869"/>
      <c r="D65" s="870"/>
      <c r="E65" s="866"/>
      <c r="F65" s="865"/>
      <c r="G65" s="838"/>
      <c r="H65" s="838"/>
      <c r="I65" s="838"/>
      <c r="J65" s="838"/>
      <c r="K65" s="143"/>
    </row>
    <row r="66" spans="1:11" s="837" customFormat="1" x14ac:dyDescent="0.2">
      <c r="A66" s="863"/>
      <c r="B66" s="863"/>
      <c r="C66" s="869"/>
      <c r="D66" s="870"/>
      <c r="E66" s="866"/>
      <c r="F66" s="865"/>
      <c r="G66" s="838"/>
      <c r="H66" s="838"/>
      <c r="I66" s="838"/>
      <c r="J66" s="838"/>
      <c r="K66" s="143"/>
    </row>
    <row r="67" spans="1:11" s="837" customFormat="1" x14ac:dyDescent="0.2">
      <c r="A67" s="863"/>
      <c r="B67" s="863"/>
      <c r="C67" s="869"/>
      <c r="D67" s="870"/>
      <c r="E67" s="866"/>
      <c r="F67" s="865"/>
      <c r="G67" s="838"/>
      <c r="H67" s="838"/>
      <c r="I67" s="838"/>
      <c r="J67" s="838"/>
      <c r="K67" s="143"/>
    </row>
    <row r="68" spans="1:11" s="837" customFormat="1" x14ac:dyDescent="0.2">
      <c r="A68" s="863"/>
      <c r="B68" s="863"/>
      <c r="C68" s="869"/>
      <c r="D68" s="870"/>
      <c r="E68" s="865"/>
      <c r="F68" s="865"/>
      <c r="G68" s="838"/>
      <c r="H68" s="838"/>
      <c r="I68" s="838"/>
      <c r="J68" s="838"/>
      <c r="K68" s="143"/>
    </row>
    <row r="69" spans="1:11" s="837" customFormat="1" x14ac:dyDescent="0.2">
      <c r="A69" s="863"/>
      <c r="B69" s="863"/>
      <c r="C69" s="869"/>
      <c r="D69" s="870"/>
      <c r="E69" s="866"/>
      <c r="F69" s="865"/>
      <c r="G69" s="838"/>
      <c r="H69" s="838"/>
      <c r="I69" s="838"/>
      <c r="J69" s="838"/>
      <c r="K69" s="143"/>
    </row>
    <row r="70" spans="1:11" s="837" customFormat="1" x14ac:dyDescent="0.2">
      <c r="A70" s="863"/>
      <c r="B70" s="863"/>
      <c r="C70" s="869"/>
      <c r="D70" s="870"/>
      <c r="E70" s="866"/>
      <c r="F70" s="865"/>
      <c r="G70" s="838"/>
      <c r="H70" s="838"/>
      <c r="I70" s="838"/>
      <c r="J70" s="838"/>
      <c r="K70" s="143"/>
    </row>
    <row r="71" spans="1:11" s="837" customFormat="1" x14ac:dyDescent="0.2">
      <c r="A71" s="863"/>
      <c r="B71" s="863"/>
      <c r="C71" s="869"/>
      <c r="D71" s="870"/>
      <c r="E71" s="865"/>
      <c r="F71" s="865"/>
      <c r="G71" s="838"/>
      <c r="H71" s="838"/>
      <c r="I71" s="838"/>
      <c r="J71" s="838"/>
      <c r="K71" s="143"/>
    </row>
    <row r="72" spans="1:11" s="837" customFormat="1" x14ac:dyDescent="0.2">
      <c r="A72" s="863"/>
      <c r="B72" s="863"/>
      <c r="C72" s="869"/>
      <c r="D72" s="870"/>
      <c r="E72" s="866"/>
      <c r="F72" s="865"/>
      <c r="G72" s="838"/>
      <c r="H72" s="838"/>
      <c r="I72" s="838"/>
      <c r="J72" s="838"/>
      <c r="K72" s="143"/>
    </row>
    <row r="73" spans="1:11" s="837" customFormat="1" x14ac:dyDescent="0.2">
      <c r="A73" s="863"/>
      <c r="B73" s="863"/>
      <c r="C73" s="869"/>
      <c r="D73" s="870"/>
      <c r="E73" s="866"/>
      <c r="F73" s="865"/>
      <c r="G73" s="838"/>
      <c r="H73" s="838"/>
      <c r="I73" s="838"/>
      <c r="J73" s="838"/>
      <c r="K73" s="143"/>
    </row>
    <row r="74" spans="1:11" s="837" customFormat="1" x14ac:dyDescent="0.2">
      <c r="A74" s="863"/>
      <c r="B74" s="863"/>
      <c r="C74" s="869"/>
      <c r="D74" s="870"/>
      <c r="E74" s="866"/>
      <c r="F74" s="865"/>
      <c r="G74" s="838"/>
      <c r="H74" s="838"/>
      <c r="I74" s="838"/>
      <c r="J74" s="838"/>
      <c r="K74" s="143"/>
    </row>
    <row r="75" spans="1:11" s="837" customFormat="1" x14ac:dyDescent="0.2">
      <c r="A75" s="863"/>
      <c r="B75" s="863"/>
      <c r="C75" s="869"/>
      <c r="D75" s="870"/>
      <c r="E75" s="866"/>
      <c r="F75" s="865"/>
      <c r="G75" s="838"/>
      <c r="H75" s="838"/>
      <c r="I75" s="838"/>
      <c r="J75" s="838"/>
      <c r="K75" s="143"/>
    </row>
    <row r="76" spans="1:11" s="837" customFormat="1" x14ac:dyDescent="0.2">
      <c r="A76" s="863"/>
      <c r="B76" s="863"/>
      <c r="C76" s="869"/>
      <c r="D76" s="870"/>
      <c r="E76" s="865"/>
      <c r="F76" s="865"/>
      <c r="G76" s="838"/>
      <c r="H76" s="838"/>
      <c r="I76" s="838"/>
      <c r="J76" s="838"/>
      <c r="K76" s="143"/>
    </row>
    <row r="77" spans="1:11" s="837" customFormat="1" x14ac:dyDescent="0.2">
      <c r="A77" s="863"/>
      <c r="B77" s="863"/>
      <c r="C77" s="869"/>
      <c r="D77" s="870"/>
      <c r="E77" s="866"/>
      <c r="F77" s="865"/>
      <c r="G77" s="838"/>
      <c r="H77" s="838"/>
      <c r="I77" s="838"/>
      <c r="J77" s="838"/>
      <c r="K77" s="143"/>
    </row>
    <row r="78" spans="1:11" s="837" customFormat="1" x14ac:dyDescent="0.2">
      <c r="A78" s="863"/>
      <c r="B78" s="863"/>
      <c r="C78" s="869"/>
      <c r="D78" s="870"/>
      <c r="E78" s="866"/>
      <c r="F78" s="865"/>
      <c r="G78" s="838"/>
      <c r="H78" s="838"/>
      <c r="I78" s="838"/>
      <c r="J78" s="838"/>
      <c r="K78" s="143"/>
    </row>
    <row r="79" spans="1:11" s="837" customFormat="1" x14ac:dyDescent="0.2">
      <c r="A79" s="863"/>
      <c r="B79" s="863"/>
      <c r="C79" s="869"/>
      <c r="D79" s="870"/>
      <c r="E79" s="866"/>
      <c r="F79" s="865"/>
      <c r="G79" s="838"/>
      <c r="H79" s="838"/>
      <c r="I79" s="838"/>
      <c r="J79" s="838"/>
      <c r="K79" s="143"/>
    </row>
    <row r="80" spans="1:11" s="837" customFormat="1" x14ac:dyDescent="0.2">
      <c r="A80" s="863"/>
      <c r="B80" s="863"/>
      <c r="C80" s="869"/>
      <c r="D80" s="870"/>
      <c r="E80" s="866"/>
      <c r="F80" s="865"/>
      <c r="G80" s="838"/>
      <c r="H80" s="838"/>
      <c r="I80" s="838"/>
      <c r="J80" s="838"/>
      <c r="K80" s="143"/>
    </row>
    <row r="81" spans="1:11" s="837" customFormat="1" x14ac:dyDescent="0.2">
      <c r="A81" s="863"/>
      <c r="B81" s="863"/>
      <c r="C81" s="869"/>
      <c r="D81" s="870"/>
      <c r="E81" s="866"/>
      <c r="F81" s="865"/>
      <c r="G81" s="838"/>
      <c r="H81" s="838"/>
      <c r="I81" s="838"/>
      <c r="J81" s="838"/>
      <c r="K81" s="143"/>
    </row>
    <row r="82" spans="1:11" s="837" customFormat="1" x14ac:dyDescent="0.2">
      <c r="A82" s="863"/>
      <c r="B82" s="863"/>
      <c r="C82" s="869"/>
      <c r="D82" s="870"/>
      <c r="E82" s="866"/>
      <c r="F82" s="865"/>
      <c r="G82" s="838"/>
      <c r="H82" s="838"/>
      <c r="I82" s="838"/>
      <c r="J82" s="838"/>
      <c r="K82" s="143"/>
    </row>
    <row r="83" spans="1:11" s="837" customFormat="1" x14ac:dyDescent="0.2">
      <c r="A83" s="863"/>
      <c r="B83" s="863"/>
      <c r="C83" s="869"/>
      <c r="D83" s="870"/>
      <c r="E83" s="866"/>
      <c r="F83" s="865"/>
      <c r="G83" s="838"/>
      <c r="H83" s="838"/>
      <c r="I83" s="838"/>
      <c r="J83" s="838"/>
      <c r="K83" s="143"/>
    </row>
    <row r="84" spans="1:11" s="837" customFormat="1" x14ac:dyDescent="0.2">
      <c r="A84" s="863"/>
      <c r="B84" s="863"/>
      <c r="C84" s="869"/>
      <c r="D84" s="870"/>
      <c r="E84" s="866"/>
      <c r="F84" s="865"/>
      <c r="G84" s="838"/>
      <c r="H84" s="838"/>
      <c r="I84" s="838"/>
      <c r="J84" s="838"/>
      <c r="K84" s="143"/>
    </row>
    <row r="85" spans="1:11" s="837" customFormat="1" x14ac:dyDescent="0.2">
      <c r="A85" s="863"/>
      <c r="B85" s="863"/>
      <c r="C85" s="869"/>
      <c r="D85" s="870"/>
      <c r="E85" s="866"/>
      <c r="F85" s="865"/>
      <c r="G85" s="838"/>
      <c r="H85" s="838"/>
      <c r="I85" s="838"/>
      <c r="J85" s="838"/>
      <c r="K85" s="143"/>
    </row>
    <row r="86" spans="1:11" s="837" customFormat="1" x14ac:dyDescent="0.2">
      <c r="A86" s="863"/>
      <c r="B86" s="863"/>
      <c r="C86" s="869"/>
      <c r="D86" s="870"/>
      <c r="E86" s="866"/>
      <c r="F86" s="865"/>
      <c r="G86" s="838"/>
      <c r="H86" s="838"/>
      <c r="I86" s="838"/>
      <c r="J86" s="838"/>
      <c r="K86" s="143"/>
    </row>
    <row r="87" spans="1:11" s="837" customFormat="1" x14ac:dyDescent="0.2">
      <c r="A87" s="863"/>
      <c r="B87" s="863"/>
      <c r="C87" s="869"/>
      <c r="D87" s="870"/>
      <c r="E87" s="866"/>
      <c r="F87" s="865"/>
      <c r="G87" s="838"/>
      <c r="H87" s="838"/>
      <c r="I87" s="838"/>
      <c r="J87" s="838"/>
      <c r="K87" s="143"/>
    </row>
    <row r="88" spans="1:11" s="837" customFormat="1" x14ac:dyDescent="0.2">
      <c r="A88" s="863"/>
      <c r="B88" s="863"/>
      <c r="C88" s="869"/>
      <c r="D88" s="870"/>
      <c r="E88" s="866"/>
      <c r="F88" s="865"/>
      <c r="G88" s="838"/>
      <c r="H88" s="838"/>
      <c r="I88" s="838"/>
      <c r="J88" s="838"/>
      <c r="K88" s="143"/>
    </row>
    <row r="89" spans="1:11" s="837" customFormat="1" x14ac:dyDescent="0.2">
      <c r="A89" s="864"/>
      <c r="B89" s="864"/>
      <c r="C89" s="869"/>
      <c r="D89" s="870"/>
      <c r="E89" s="866"/>
      <c r="F89" s="865"/>
      <c r="G89" s="838"/>
      <c r="H89" s="838"/>
      <c r="I89" s="838"/>
      <c r="J89" s="838"/>
      <c r="K89" s="143"/>
    </row>
    <row r="90" spans="1:11" s="837" customFormat="1" x14ac:dyDescent="0.2">
      <c r="A90" s="864"/>
      <c r="B90" s="864"/>
      <c r="C90" s="869"/>
      <c r="D90" s="870"/>
      <c r="E90" s="866"/>
      <c r="F90" s="865"/>
      <c r="G90" s="838"/>
      <c r="H90" s="838"/>
      <c r="I90" s="838"/>
      <c r="J90" s="838"/>
      <c r="K90" s="143"/>
    </row>
    <row r="91" spans="1:11" s="837" customFormat="1" x14ac:dyDescent="0.2">
      <c r="A91" s="864"/>
      <c r="B91" s="864"/>
      <c r="C91" s="869"/>
      <c r="D91" s="870"/>
      <c r="E91" s="866"/>
      <c r="F91" s="865"/>
      <c r="G91" s="838"/>
      <c r="H91" s="838"/>
      <c r="I91" s="838"/>
      <c r="J91" s="838"/>
      <c r="K91" s="143"/>
    </row>
    <row r="92" spans="1:11" s="837" customFormat="1" x14ac:dyDescent="0.2">
      <c r="A92" s="864"/>
      <c r="B92" s="864"/>
      <c r="C92" s="869"/>
      <c r="D92" s="870"/>
      <c r="E92" s="866"/>
      <c r="F92" s="865"/>
      <c r="G92" s="838"/>
      <c r="H92" s="838"/>
      <c r="I92" s="838"/>
      <c r="J92" s="838"/>
      <c r="K92" s="143"/>
    </row>
    <row r="93" spans="1:11" s="837" customFormat="1" x14ac:dyDescent="0.2">
      <c r="A93" s="864"/>
      <c r="B93" s="864"/>
      <c r="C93" s="869"/>
      <c r="D93" s="870"/>
      <c r="E93" s="866"/>
      <c r="F93" s="865"/>
      <c r="G93" s="838"/>
      <c r="H93" s="838"/>
      <c r="I93" s="838"/>
      <c r="J93" s="838"/>
      <c r="K93" s="143"/>
    </row>
    <row r="94" spans="1:11" s="837" customFormat="1" x14ac:dyDescent="0.2">
      <c r="A94" s="864"/>
      <c r="B94" s="864"/>
      <c r="C94" s="869"/>
      <c r="D94" s="870"/>
      <c r="E94" s="866"/>
      <c r="F94" s="865"/>
      <c r="G94" s="838"/>
      <c r="H94" s="838"/>
      <c r="I94" s="838"/>
      <c r="J94" s="838"/>
      <c r="K94" s="143"/>
    </row>
    <row r="95" spans="1:11" s="837" customFormat="1" x14ac:dyDescent="0.2">
      <c r="A95" s="864"/>
      <c r="B95" s="864"/>
      <c r="C95" s="869"/>
      <c r="D95" s="870"/>
      <c r="E95" s="866"/>
      <c r="F95" s="865"/>
      <c r="G95" s="838"/>
      <c r="H95" s="838"/>
      <c r="I95" s="838"/>
      <c r="J95" s="838"/>
      <c r="K95" s="143"/>
    </row>
    <row r="96" spans="1:11" s="837" customFormat="1" x14ac:dyDescent="0.2">
      <c r="A96" s="864"/>
      <c r="B96" s="864"/>
      <c r="C96" s="869"/>
      <c r="D96" s="870"/>
      <c r="E96" s="866"/>
      <c r="F96" s="865"/>
      <c r="G96" s="838"/>
      <c r="H96" s="838"/>
      <c r="I96" s="838"/>
      <c r="J96" s="838"/>
      <c r="K96" s="143"/>
    </row>
    <row r="97" spans="1:11" s="837" customFormat="1" x14ac:dyDescent="0.2">
      <c r="A97" s="864"/>
      <c r="B97" s="864"/>
      <c r="C97" s="869"/>
      <c r="D97" s="870"/>
      <c r="E97" s="866"/>
      <c r="F97" s="865"/>
      <c r="G97" s="838"/>
      <c r="H97" s="838"/>
      <c r="I97" s="838"/>
      <c r="J97" s="838"/>
      <c r="K97" s="143"/>
    </row>
    <row r="98" spans="1:11" s="837" customFormat="1" x14ac:dyDescent="0.2">
      <c r="A98" s="864"/>
      <c r="B98" s="864"/>
      <c r="C98" s="869"/>
      <c r="D98" s="870"/>
      <c r="E98" s="866"/>
      <c r="F98" s="865"/>
      <c r="G98" s="838"/>
      <c r="H98" s="838"/>
      <c r="I98" s="838"/>
      <c r="J98" s="838"/>
      <c r="K98" s="143"/>
    </row>
    <row r="99" spans="1:11" s="837" customFormat="1" x14ac:dyDescent="0.2">
      <c r="A99" s="864"/>
      <c r="B99" s="864"/>
      <c r="C99" s="869"/>
      <c r="D99" s="870"/>
      <c r="E99" s="866"/>
      <c r="F99" s="865"/>
      <c r="G99" s="838"/>
      <c r="H99" s="838"/>
      <c r="I99" s="838"/>
      <c r="J99" s="838"/>
      <c r="K99" s="143"/>
    </row>
    <row r="100" spans="1:11" s="837" customFormat="1" x14ac:dyDescent="0.2">
      <c r="A100" s="864"/>
      <c r="B100" s="864"/>
      <c r="C100" s="869"/>
      <c r="D100" s="870"/>
      <c r="E100" s="866"/>
      <c r="F100" s="865"/>
      <c r="G100" s="838"/>
      <c r="H100" s="838"/>
      <c r="I100" s="838"/>
      <c r="J100" s="838"/>
      <c r="K100" s="143"/>
    </row>
    <row r="101" spans="1:11" s="837" customFormat="1" x14ac:dyDescent="0.2">
      <c r="A101" s="864"/>
      <c r="B101" s="864"/>
      <c r="C101" s="869"/>
      <c r="D101" s="870"/>
      <c r="E101" s="866"/>
      <c r="F101" s="865"/>
      <c r="G101" s="838"/>
      <c r="H101" s="838"/>
      <c r="I101" s="838"/>
      <c r="J101" s="838"/>
      <c r="K101" s="143"/>
    </row>
    <row r="102" spans="1:11" s="837" customFormat="1" x14ac:dyDescent="0.2">
      <c r="A102" s="864"/>
      <c r="B102" s="864"/>
      <c r="C102" s="869"/>
      <c r="D102" s="870"/>
      <c r="E102" s="866"/>
      <c r="F102" s="865"/>
      <c r="G102" s="838"/>
      <c r="H102" s="838"/>
      <c r="I102" s="838"/>
      <c r="J102" s="838"/>
      <c r="K102" s="143"/>
    </row>
    <row r="103" spans="1:11" s="837" customFormat="1" x14ac:dyDescent="0.2">
      <c r="A103" s="864"/>
      <c r="B103" s="864"/>
      <c r="C103" s="869"/>
      <c r="D103" s="870"/>
      <c r="E103" s="866"/>
      <c r="F103" s="865"/>
      <c r="G103" s="838"/>
      <c r="H103" s="838"/>
      <c r="I103" s="838"/>
      <c r="J103" s="838"/>
      <c r="K103" s="143"/>
    </row>
    <row r="104" spans="1:11" s="837" customFormat="1" x14ac:dyDescent="0.2">
      <c r="A104" s="864"/>
      <c r="B104" s="864"/>
      <c r="C104" s="869"/>
      <c r="D104" s="870"/>
      <c r="E104" s="866"/>
      <c r="F104" s="865"/>
      <c r="G104" s="838"/>
      <c r="H104" s="838"/>
      <c r="I104" s="838"/>
      <c r="J104" s="838"/>
      <c r="K104" s="143"/>
    </row>
    <row r="105" spans="1:11" s="837" customFormat="1" x14ac:dyDescent="0.2">
      <c r="A105" s="864"/>
      <c r="B105" s="864"/>
      <c r="C105" s="869"/>
      <c r="D105" s="870"/>
      <c r="E105" s="866"/>
      <c r="F105" s="865"/>
      <c r="G105" s="838"/>
      <c r="H105" s="838"/>
      <c r="I105" s="838"/>
      <c r="J105" s="838"/>
      <c r="K105" s="143"/>
    </row>
    <row r="106" spans="1:11" s="837" customFormat="1" x14ac:dyDescent="0.2">
      <c r="A106" s="864"/>
      <c r="B106" s="864"/>
      <c r="C106" s="869"/>
      <c r="D106" s="870"/>
      <c r="E106" s="866"/>
      <c r="F106" s="865"/>
      <c r="G106" s="838"/>
      <c r="H106" s="838"/>
      <c r="I106" s="838"/>
      <c r="J106" s="838"/>
      <c r="K106" s="143"/>
    </row>
    <row r="107" spans="1:11" s="837" customFormat="1" x14ac:dyDescent="0.2">
      <c r="A107" s="864"/>
      <c r="B107" s="864"/>
      <c r="C107" s="869"/>
      <c r="D107" s="870"/>
      <c r="E107" s="866"/>
      <c r="F107" s="865"/>
      <c r="G107" s="838"/>
      <c r="H107" s="838"/>
      <c r="I107" s="838"/>
      <c r="J107" s="838"/>
      <c r="K107" s="143"/>
    </row>
    <row r="108" spans="1:11" s="837" customFormat="1" x14ac:dyDescent="0.2">
      <c r="A108" s="864"/>
      <c r="B108" s="864"/>
      <c r="C108" s="869"/>
      <c r="D108" s="870"/>
      <c r="E108" s="866"/>
      <c r="F108" s="865"/>
      <c r="G108" s="838"/>
      <c r="H108" s="838"/>
      <c r="I108" s="838"/>
      <c r="J108" s="838"/>
      <c r="K108" s="143"/>
    </row>
    <row r="109" spans="1:11" s="837" customFormat="1" x14ac:dyDescent="0.2">
      <c r="A109" s="864"/>
      <c r="B109" s="864"/>
      <c r="C109" s="869"/>
      <c r="D109" s="870"/>
      <c r="E109" s="866"/>
      <c r="F109" s="865"/>
      <c r="G109" s="838"/>
      <c r="H109" s="838"/>
      <c r="I109" s="838"/>
      <c r="J109" s="838"/>
      <c r="K109" s="143"/>
    </row>
    <row r="110" spans="1:11" s="837" customFormat="1" x14ac:dyDescent="0.2">
      <c r="A110" s="864"/>
      <c r="B110" s="864"/>
      <c r="C110" s="869"/>
      <c r="D110" s="870"/>
      <c r="E110" s="866"/>
      <c r="F110" s="865"/>
      <c r="G110" s="838"/>
      <c r="H110" s="838"/>
      <c r="I110" s="838"/>
      <c r="J110" s="838"/>
      <c r="K110" s="143"/>
    </row>
    <row r="111" spans="1:11" s="837" customFormat="1" x14ac:dyDescent="0.2">
      <c r="A111" s="864"/>
      <c r="B111" s="864"/>
      <c r="C111" s="869"/>
      <c r="D111" s="870"/>
      <c r="E111" s="866"/>
      <c r="F111" s="865"/>
      <c r="G111" s="838"/>
      <c r="H111" s="838"/>
      <c r="I111" s="838"/>
      <c r="J111" s="838"/>
      <c r="K111" s="143"/>
    </row>
    <row r="112" spans="1:11" s="837" customFormat="1" x14ac:dyDescent="0.2">
      <c r="A112" s="864"/>
      <c r="B112" s="864"/>
      <c r="C112" s="869"/>
      <c r="D112" s="870"/>
      <c r="E112" s="866"/>
      <c r="F112" s="865"/>
      <c r="G112" s="838"/>
      <c r="H112" s="838"/>
      <c r="I112" s="838"/>
      <c r="J112" s="838"/>
      <c r="K112" s="143"/>
    </row>
    <row r="113" spans="1:11" s="837" customFormat="1" x14ac:dyDescent="0.2">
      <c r="A113" s="864"/>
      <c r="B113" s="864"/>
      <c r="C113" s="869"/>
      <c r="D113" s="870"/>
      <c r="E113" s="866"/>
      <c r="F113" s="865"/>
      <c r="G113" s="838"/>
      <c r="H113" s="838"/>
      <c r="I113" s="838"/>
      <c r="J113" s="838"/>
      <c r="K113" s="143"/>
    </row>
    <row r="114" spans="1:11" s="837" customFormat="1" x14ac:dyDescent="0.2">
      <c r="A114" s="864"/>
      <c r="B114" s="864"/>
      <c r="C114" s="869"/>
      <c r="D114" s="870"/>
      <c r="E114" s="866"/>
      <c r="F114" s="865"/>
      <c r="G114" s="838"/>
      <c r="H114" s="838"/>
      <c r="I114" s="838"/>
      <c r="J114" s="838"/>
      <c r="K114" s="143"/>
    </row>
    <row r="115" spans="1:11" s="837" customFormat="1" x14ac:dyDescent="0.2">
      <c r="A115" s="864"/>
      <c r="B115" s="864"/>
      <c r="C115" s="869"/>
      <c r="D115" s="870"/>
      <c r="E115" s="866"/>
      <c r="F115" s="865"/>
      <c r="G115" s="838"/>
      <c r="H115" s="838"/>
      <c r="I115" s="838"/>
      <c r="J115" s="838"/>
      <c r="K115" s="143"/>
    </row>
    <row r="116" spans="1:11" s="837" customFormat="1" x14ac:dyDescent="0.2">
      <c r="A116" s="864"/>
      <c r="B116" s="864"/>
      <c r="C116" s="869"/>
      <c r="D116" s="870"/>
      <c r="E116" s="866"/>
      <c r="F116" s="865"/>
      <c r="G116" s="838"/>
      <c r="H116" s="838"/>
      <c r="I116" s="838"/>
      <c r="J116" s="838"/>
      <c r="K116" s="143"/>
    </row>
    <row r="117" spans="1:11" s="837" customFormat="1" x14ac:dyDescent="0.2">
      <c r="A117" s="864"/>
      <c r="B117" s="864"/>
      <c r="C117" s="869"/>
      <c r="D117" s="870"/>
      <c r="E117" s="866"/>
      <c r="F117" s="865"/>
      <c r="G117" s="838"/>
      <c r="H117" s="838"/>
      <c r="I117" s="838"/>
      <c r="J117" s="838"/>
      <c r="K117" s="143"/>
    </row>
    <row r="118" spans="1:11" s="837" customFormat="1" x14ac:dyDescent="0.2">
      <c r="A118" s="864"/>
      <c r="B118" s="864"/>
      <c r="C118" s="869"/>
      <c r="D118" s="870"/>
      <c r="E118" s="866"/>
      <c r="F118" s="865"/>
      <c r="G118" s="838"/>
      <c r="H118" s="838"/>
      <c r="I118" s="838"/>
      <c r="J118" s="838"/>
      <c r="K118" s="143"/>
    </row>
    <row r="119" spans="1:11" s="837" customFormat="1" x14ac:dyDescent="0.2">
      <c r="A119" s="864"/>
      <c r="B119" s="864"/>
      <c r="C119" s="869"/>
      <c r="D119" s="870"/>
      <c r="E119" s="866"/>
      <c r="F119" s="865"/>
      <c r="G119" s="838"/>
      <c r="H119" s="838"/>
      <c r="I119" s="838"/>
      <c r="J119" s="838"/>
      <c r="K119" s="143"/>
    </row>
    <row r="120" spans="1:11" s="837" customFormat="1" x14ac:dyDescent="0.2">
      <c r="A120" s="864"/>
      <c r="B120" s="864"/>
      <c r="C120" s="869"/>
      <c r="D120" s="870"/>
      <c r="E120" s="866"/>
      <c r="F120" s="865"/>
      <c r="G120" s="838"/>
      <c r="H120" s="838"/>
      <c r="I120" s="838"/>
      <c r="J120" s="838"/>
      <c r="K120" s="143"/>
    </row>
    <row r="121" spans="1:11" s="837" customFormat="1" x14ac:dyDescent="0.2">
      <c r="A121" s="864"/>
      <c r="B121" s="864"/>
      <c r="C121" s="869"/>
      <c r="D121" s="870"/>
      <c r="E121" s="866"/>
      <c r="F121" s="865"/>
      <c r="G121" s="838"/>
      <c r="H121" s="838"/>
      <c r="I121" s="838"/>
      <c r="J121" s="838"/>
      <c r="K121" s="143"/>
    </row>
    <row r="122" spans="1:11" s="837" customFormat="1" x14ac:dyDescent="0.2">
      <c r="A122" s="864"/>
      <c r="B122" s="864"/>
      <c r="C122" s="869"/>
      <c r="D122" s="870"/>
      <c r="E122" s="866"/>
      <c r="F122" s="865"/>
      <c r="G122" s="838"/>
      <c r="H122" s="838"/>
      <c r="I122" s="838"/>
      <c r="J122" s="838"/>
      <c r="K122" s="143"/>
    </row>
    <row r="123" spans="1:11" s="837" customFormat="1" x14ac:dyDescent="0.2">
      <c r="A123" s="864"/>
      <c r="B123" s="864"/>
      <c r="C123" s="869"/>
      <c r="D123" s="870"/>
      <c r="E123" s="866"/>
      <c r="F123" s="865"/>
      <c r="G123" s="838"/>
      <c r="H123" s="838"/>
      <c r="I123" s="838"/>
      <c r="J123" s="838"/>
      <c r="K123" s="143"/>
    </row>
    <row r="124" spans="1:11" s="837" customFormat="1" x14ac:dyDescent="0.2">
      <c r="A124" s="864"/>
      <c r="B124" s="864"/>
      <c r="C124" s="869"/>
      <c r="D124" s="870"/>
      <c r="E124" s="866"/>
      <c r="F124" s="865"/>
      <c r="G124" s="838"/>
      <c r="H124" s="838"/>
      <c r="I124" s="838"/>
      <c r="J124" s="838"/>
      <c r="K124" s="143"/>
    </row>
    <row r="125" spans="1:11" s="837" customFormat="1" x14ac:dyDescent="0.2">
      <c r="A125" s="864"/>
      <c r="B125" s="864"/>
      <c r="C125" s="869"/>
      <c r="D125" s="870"/>
      <c r="E125" s="866"/>
      <c r="F125" s="865"/>
      <c r="G125" s="838"/>
      <c r="H125" s="838"/>
      <c r="I125" s="838"/>
      <c r="J125" s="838"/>
      <c r="K125" s="143"/>
    </row>
    <row r="126" spans="1:11" s="837" customFormat="1" x14ac:dyDescent="0.2">
      <c r="A126" s="864"/>
      <c r="B126" s="864"/>
      <c r="C126" s="869"/>
      <c r="D126" s="870"/>
      <c r="E126" s="866"/>
      <c r="F126" s="865"/>
      <c r="G126" s="838"/>
      <c r="H126" s="838"/>
      <c r="I126" s="838"/>
      <c r="J126" s="838"/>
      <c r="K126" s="143"/>
    </row>
    <row r="127" spans="1:11" s="837" customFormat="1" x14ac:dyDescent="0.2">
      <c r="A127" s="864"/>
      <c r="B127" s="864"/>
      <c r="C127" s="869"/>
      <c r="D127" s="870"/>
      <c r="E127" s="866"/>
      <c r="F127" s="865"/>
      <c r="G127" s="838"/>
      <c r="H127" s="838"/>
      <c r="I127" s="838"/>
      <c r="J127" s="838"/>
      <c r="K127" s="143"/>
    </row>
    <row r="128" spans="1:11" s="837" customFormat="1" x14ac:dyDescent="0.2">
      <c r="A128" s="864"/>
      <c r="B128" s="864"/>
      <c r="C128" s="869"/>
      <c r="D128" s="870"/>
      <c r="E128" s="866"/>
      <c r="F128" s="865"/>
      <c r="G128" s="838"/>
      <c r="H128" s="838"/>
      <c r="I128" s="838"/>
      <c r="J128" s="838"/>
      <c r="K128" s="143"/>
    </row>
    <row r="129" spans="1:11" s="837" customFormat="1" x14ac:dyDescent="0.2">
      <c r="A129" s="864"/>
      <c r="B129" s="864"/>
      <c r="C129" s="869"/>
      <c r="D129" s="870"/>
      <c r="E129" s="866"/>
      <c r="F129" s="865"/>
      <c r="G129" s="838"/>
      <c r="H129" s="838"/>
      <c r="I129" s="838"/>
      <c r="J129" s="838"/>
      <c r="K129" s="143"/>
    </row>
    <row r="130" spans="1:11" s="837" customFormat="1" x14ac:dyDescent="0.2">
      <c r="A130" s="864"/>
      <c r="B130" s="864"/>
      <c r="C130" s="869"/>
      <c r="D130" s="870"/>
      <c r="E130" s="866"/>
      <c r="F130" s="865"/>
      <c r="G130" s="838"/>
      <c r="H130" s="838"/>
      <c r="I130" s="838"/>
      <c r="J130" s="838"/>
      <c r="K130" s="143"/>
    </row>
    <row r="131" spans="1:11" s="837" customFormat="1" x14ac:dyDescent="0.2">
      <c r="A131" s="864"/>
      <c r="B131" s="864"/>
      <c r="C131" s="869"/>
      <c r="D131" s="870"/>
      <c r="E131" s="866"/>
      <c r="F131" s="865"/>
      <c r="G131" s="838"/>
      <c r="H131" s="838"/>
      <c r="I131" s="838"/>
      <c r="J131" s="838"/>
      <c r="K131" s="143"/>
    </row>
    <row r="132" spans="1:11" s="837" customFormat="1" x14ac:dyDescent="0.2">
      <c r="A132" s="864"/>
      <c r="B132" s="864"/>
      <c r="C132" s="869"/>
      <c r="D132" s="870"/>
      <c r="E132" s="866"/>
      <c r="F132" s="865"/>
      <c r="G132" s="838"/>
      <c r="H132" s="838"/>
      <c r="I132" s="838"/>
      <c r="J132" s="838"/>
      <c r="K132" s="143"/>
    </row>
    <row r="133" spans="1:11" s="837" customFormat="1" x14ac:dyDescent="0.2">
      <c r="A133" s="864"/>
      <c r="B133" s="864"/>
      <c r="C133" s="869"/>
      <c r="D133" s="870"/>
      <c r="E133" s="866"/>
      <c r="F133" s="865"/>
      <c r="G133" s="838"/>
      <c r="H133" s="838"/>
      <c r="I133" s="838"/>
      <c r="J133" s="838"/>
      <c r="K133" s="143"/>
    </row>
    <row r="134" spans="1:11" s="837" customFormat="1" x14ac:dyDescent="0.2">
      <c r="A134" s="864"/>
      <c r="B134" s="864"/>
      <c r="C134" s="869"/>
      <c r="D134" s="870"/>
      <c r="E134" s="866"/>
      <c r="F134" s="865"/>
      <c r="G134" s="838"/>
      <c r="H134" s="838"/>
      <c r="I134" s="838"/>
      <c r="J134" s="838"/>
      <c r="K134" s="143"/>
    </row>
    <row r="135" spans="1:11" s="837" customFormat="1" x14ac:dyDescent="0.2">
      <c r="A135" s="864"/>
      <c r="B135" s="864"/>
      <c r="C135" s="869"/>
      <c r="D135" s="870"/>
      <c r="E135" s="866"/>
      <c r="F135" s="865"/>
      <c r="G135" s="838"/>
      <c r="H135" s="838"/>
      <c r="I135" s="838"/>
      <c r="J135" s="838"/>
      <c r="K135" s="143"/>
    </row>
    <row r="136" spans="1:11" s="837" customFormat="1" x14ac:dyDescent="0.2">
      <c r="A136" s="864"/>
      <c r="B136" s="864"/>
      <c r="C136" s="869"/>
      <c r="D136" s="870"/>
      <c r="E136" s="866"/>
      <c r="F136" s="865"/>
      <c r="G136" s="838"/>
      <c r="H136" s="838"/>
      <c r="I136" s="838"/>
      <c r="J136" s="838"/>
      <c r="K136" s="143"/>
    </row>
    <row r="137" spans="1:11" s="837" customFormat="1" x14ac:dyDescent="0.2">
      <c r="A137" s="864"/>
      <c r="B137" s="864"/>
      <c r="C137" s="869"/>
      <c r="D137" s="870"/>
      <c r="E137" s="866"/>
      <c r="F137" s="865"/>
      <c r="G137" s="838"/>
      <c r="H137" s="838"/>
      <c r="I137" s="838"/>
      <c r="J137" s="838"/>
      <c r="K137" s="143"/>
    </row>
    <row r="138" spans="1:11" s="837" customFormat="1" x14ac:dyDescent="0.2">
      <c r="A138" s="864"/>
      <c r="B138" s="864"/>
      <c r="C138" s="869"/>
      <c r="D138" s="870"/>
      <c r="E138" s="866"/>
      <c r="F138" s="865"/>
      <c r="G138" s="838"/>
      <c r="H138" s="838"/>
      <c r="I138" s="838"/>
      <c r="J138" s="838"/>
      <c r="K138" s="143"/>
    </row>
    <row r="139" spans="1:11" s="837" customFormat="1" x14ac:dyDescent="0.2">
      <c r="A139" s="864"/>
      <c r="B139" s="864"/>
      <c r="C139" s="869"/>
      <c r="D139" s="870"/>
      <c r="E139" s="866"/>
      <c r="F139" s="865"/>
      <c r="G139" s="838"/>
      <c r="H139" s="838"/>
      <c r="I139" s="838"/>
      <c r="J139" s="838"/>
      <c r="K139" s="143"/>
    </row>
    <row r="140" spans="1:11" s="837" customFormat="1" x14ac:dyDescent="0.2">
      <c r="A140" s="864"/>
      <c r="B140" s="864"/>
      <c r="C140" s="869"/>
      <c r="D140" s="870"/>
      <c r="E140" s="866"/>
      <c r="F140" s="865"/>
      <c r="G140" s="838"/>
      <c r="H140" s="838"/>
      <c r="I140" s="838"/>
      <c r="J140" s="838"/>
      <c r="K140" s="143"/>
    </row>
    <row r="141" spans="1:11" s="837" customFormat="1" x14ac:dyDescent="0.2">
      <c r="A141" s="864"/>
      <c r="B141" s="864"/>
      <c r="C141" s="869"/>
      <c r="D141" s="870"/>
      <c r="E141" s="866"/>
      <c r="F141" s="865"/>
      <c r="G141" s="838"/>
      <c r="H141" s="838"/>
      <c r="I141" s="838"/>
      <c r="J141" s="838"/>
      <c r="K141" s="143"/>
    </row>
    <row r="142" spans="1:11" s="837" customFormat="1" x14ac:dyDescent="0.2">
      <c r="A142" s="864"/>
      <c r="B142" s="864"/>
      <c r="C142" s="869"/>
      <c r="D142" s="870"/>
      <c r="E142" s="866"/>
      <c r="F142" s="865"/>
      <c r="G142" s="838"/>
      <c r="H142" s="838"/>
      <c r="I142" s="838"/>
      <c r="J142" s="838"/>
      <c r="K142" s="143"/>
    </row>
    <row r="143" spans="1:11" s="837" customFormat="1" x14ac:dyDescent="0.2">
      <c r="A143" s="864"/>
      <c r="B143" s="864"/>
      <c r="C143" s="869"/>
      <c r="D143" s="870"/>
      <c r="E143" s="866"/>
      <c r="F143" s="865"/>
      <c r="G143" s="838"/>
      <c r="H143" s="838"/>
      <c r="I143" s="838"/>
      <c r="J143" s="838"/>
      <c r="K143" s="143"/>
    </row>
    <row r="144" spans="1:11" s="837" customFormat="1" x14ac:dyDescent="0.2">
      <c r="A144" s="864"/>
      <c r="B144" s="864"/>
      <c r="C144" s="869"/>
      <c r="D144" s="870"/>
      <c r="E144" s="866"/>
      <c r="F144" s="865"/>
      <c r="G144" s="838"/>
      <c r="H144" s="838"/>
      <c r="I144" s="838"/>
      <c r="J144" s="838"/>
      <c r="K144" s="143"/>
    </row>
    <row r="145" spans="1:11" s="837" customFormat="1" x14ac:dyDescent="0.2">
      <c r="A145" s="864"/>
      <c r="B145" s="864"/>
      <c r="C145" s="869"/>
      <c r="D145" s="870"/>
      <c r="E145" s="866"/>
      <c r="F145" s="865"/>
      <c r="G145" s="838"/>
      <c r="H145" s="838"/>
      <c r="I145" s="838"/>
      <c r="J145" s="838"/>
      <c r="K145" s="143"/>
    </row>
    <row r="146" spans="1:11" s="837" customFormat="1" x14ac:dyDescent="0.2">
      <c r="A146" s="864"/>
      <c r="B146" s="864"/>
      <c r="C146" s="869"/>
      <c r="D146" s="870"/>
      <c r="E146" s="866"/>
      <c r="F146" s="865"/>
      <c r="G146" s="838"/>
      <c r="H146" s="838"/>
      <c r="I146" s="838"/>
      <c r="J146" s="838"/>
      <c r="K146" s="143"/>
    </row>
    <row r="147" spans="1:11" s="837" customFormat="1" x14ac:dyDescent="0.2">
      <c r="A147" s="864"/>
      <c r="B147" s="864"/>
      <c r="C147" s="869"/>
      <c r="D147" s="870"/>
      <c r="E147" s="866"/>
      <c r="F147" s="865"/>
      <c r="G147" s="838"/>
      <c r="H147" s="838"/>
      <c r="I147" s="838"/>
      <c r="J147" s="838"/>
      <c r="K147" s="143"/>
    </row>
    <row r="148" spans="1:11" s="837" customFormat="1" x14ac:dyDescent="0.2">
      <c r="A148" s="864"/>
      <c r="B148" s="864"/>
      <c r="C148" s="869"/>
      <c r="D148" s="870"/>
      <c r="E148" s="866"/>
      <c r="F148" s="865"/>
      <c r="G148" s="838"/>
      <c r="H148" s="838"/>
      <c r="I148" s="838"/>
      <c r="J148" s="838"/>
      <c r="K148" s="143"/>
    </row>
    <row r="149" spans="1:11" s="837" customFormat="1" x14ac:dyDescent="0.2">
      <c r="A149" s="864"/>
      <c r="B149" s="864"/>
      <c r="C149" s="869"/>
      <c r="D149" s="870"/>
      <c r="E149" s="866"/>
      <c r="F149" s="865"/>
      <c r="G149" s="838"/>
      <c r="H149" s="838"/>
      <c r="I149" s="838"/>
      <c r="J149" s="838"/>
      <c r="K149" s="143"/>
    </row>
    <row r="150" spans="1:11" s="837" customFormat="1" x14ac:dyDescent="0.2">
      <c r="A150" s="864"/>
      <c r="B150" s="864"/>
      <c r="C150" s="869"/>
      <c r="D150" s="870"/>
      <c r="E150" s="866"/>
      <c r="F150" s="865"/>
      <c r="G150" s="838"/>
      <c r="H150" s="838"/>
      <c r="I150" s="838"/>
      <c r="J150" s="838"/>
      <c r="K150" s="143"/>
    </row>
    <row r="151" spans="1:11" s="837" customFormat="1" x14ac:dyDescent="0.2">
      <c r="A151" s="864"/>
      <c r="B151" s="864"/>
      <c r="C151" s="869"/>
      <c r="D151" s="870"/>
      <c r="E151" s="866"/>
      <c r="F151" s="865"/>
      <c r="G151" s="838"/>
      <c r="H151" s="838"/>
      <c r="I151" s="838"/>
      <c r="J151" s="838"/>
      <c r="K151" s="143"/>
    </row>
    <row r="152" spans="1:11" s="837" customFormat="1" x14ac:dyDescent="0.2">
      <c r="A152" s="864"/>
      <c r="B152" s="864"/>
      <c r="C152" s="869"/>
      <c r="D152" s="870"/>
      <c r="E152" s="866"/>
      <c r="F152" s="865"/>
      <c r="G152" s="838"/>
      <c r="H152" s="838"/>
      <c r="I152" s="838"/>
      <c r="J152" s="838"/>
      <c r="K152" s="143"/>
    </row>
    <row r="153" spans="1:11" s="837" customFormat="1" x14ac:dyDescent="0.2">
      <c r="A153" s="864"/>
      <c r="B153" s="864"/>
      <c r="C153" s="869"/>
      <c r="D153" s="870"/>
      <c r="E153" s="866"/>
      <c r="F153" s="865"/>
      <c r="G153" s="838"/>
      <c r="H153" s="838"/>
      <c r="I153" s="838"/>
      <c r="J153" s="838"/>
      <c r="K153" s="143"/>
    </row>
    <row r="154" spans="1:11" s="837" customFormat="1" x14ac:dyDescent="0.2">
      <c r="A154" s="864"/>
      <c r="B154" s="864"/>
      <c r="C154" s="869"/>
      <c r="D154" s="870"/>
      <c r="E154" s="866"/>
      <c r="F154" s="865"/>
      <c r="G154" s="838"/>
      <c r="H154" s="838"/>
      <c r="I154" s="838"/>
      <c r="J154" s="838"/>
      <c r="K154" s="143"/>
    </row>
    <row r="155" spans="1:11" s="837" customFormat="1" x14ac:dyDescent="0.2">
      <c r="A155" s="864"/>
      <c r="B155" s="864"/>
      <c r="C155" s="869"/>
      <c r="D155" s="870"/>
      <c r="E155" s="866"/>
      <c r="F155" s="865"/>
      <c r="G155" s="838"/>
      <c r="H155" s="838"/>
      <c r="I155" s="838"/>
      <c r="J155" s="838"/>
      <c r="K155" s="143"/>
    </row>
    <row r="156" spans="1:11" s="837" customFormat="1" x14ac:dyDescent="0.2">
      <c r="A156" s="864"/>
      <c r="B156" s="864"/>
      <c r="C156" s="869"/>
      <c r="D156" s="870"/>
      <c r="E156" s="866"/>
      <c r="F156" s="865"/>
      <c r="G156" s="838"/>
      <c r="H156" s="838"/>
      <c r="I156" s="838"/>
      <c r="J156" s="838"/>
      <c r="K156" s="143"/>
    </row>
    <row r="157" spans="1:11" s="837" customFormat="1" x14ac:dyDescent="0.2">
      <c r="A157" s="864"/>
      <c r="B157" s="864"/>
      <c r="C157" s="869"/>
      <c r="D157" s="870"/>
      <c r="E157" s="866"/>
      <c r="F157" s="865"/>
      <c r="G157" s="838"/>
      <c r="H157" s="838"/>
      <c r="I157" s="838"/>
      <c r="J157" s="838"/>
      <c r="K157" s="143"/>
    </row>
    <row r="158" spans="1:11" s="837" customFormat="1" x14ac:dyDescent="0.2">
      <c r="A158" s="864"/>
      <c r="B158" s="864"/>
      <c r="C158" s="869"/>
      <c r="D158" s="870"/>
      <c r="E158" s="866"/>
      <c r="F158" s="865"/>
      <c r="G158" s="838"/>
      <c r="H158" s="838"/>
      <c r="I158" s="838"/>
      <c r="J158" s="838"/>
      <c r="K158" s="143"/>
    </row>
    <row r="159" spans="1:11" s="837" customFormat="1" x14ac:dyDescent="0.2">
      <c r="A159" s="864"/>
      <c r="B159" s="864"/>
      <c r="C159" s="869"/>
      <c r="D159" s="870"/>
      <c r="E159" s="866"/>
      <c r="F159" s="865"/>
      <c r="G159" s="838"/>
      <c r="H159" s="838"/>
      <c r="I159" s="838"/>
      <c r="J159" s="838"/>
      <c r="K159" s="143"/>
    </row>
    <row r="160" spans="1:11" s="837" customFormat="1" x14ac:dyDescent="0.2">
      <c r="A160" s="864"/>
      <c r="B160" s="864"/>
      <c r="C160" s="869"/>
      <c r="D160" s="870"/>
      <c r="E160" s="866"/>
      <c r="F160" s="865"/>
      <c r="G160" s="838"/>
      <c r="H160" s="838"/>
      <c r="I160" s="838"/>
      <c r="J160" s="838"/>
      <c r="K160" s="143"/>
    </row>
    <row r="161" spans="1:11" s="837" customFormat="1" x14ac:dyDescent="0.2">
      <c r="A161" s="864"/>
      <c r="B161" s="864"/>
      <c r="C161" s="869"/>
      <c r="D161" s="870"/>
      <c r="E161" s="866"/>
      <c r="F161" s="865"/>
      <c r="G161" s="838"/>
      <c r="H161" s="838"/>
      <c r="I161" s="838"/>
      <c r="J161" s="838"/>
      <c r="K161" s="143"/>
    </row>
    <row r="162" spans="1:11" s="837" customFormat="1" x14ac:dyDescent="0.2">
      <c r="A162" s="864"/>
      <c r="B162" s="864"/>
      <c r="C162" s="869"/>
      <c r="D162" s="870"/>
      <c r="E162" s="866"/>
      <c r="F162" s="865"/>
      <c r="G162" s="838"/>
      <c r="H162" s="838"/>
      <c r="I162" s="838"/>
      <c r="J162" s="838"/>
      <c r="K162" s="143"/>
    </row>
    <row r="163" spans="1:11" s="837" customFormat="1" x14ac:dyDescent="0.2">
      <c r="A163" s="864"/>
      <c r="B163" s="864"/>
      <c r="C163" s="869"/>
      <c r="D163" s="870"/>
      <c r="E163" s="866"/>
      <c r="F163" s="865"/>
      <c r="G163" s="838"/>
      <c r="H163" s="838"/>
      <c r="I163" s="838"/>
      <c r="J163" s="838"/>
      <c r="K163" s="143"/>
    </row>
    <row r="164" spans="1:11" s="837" customFormat="1" x14ac:dyDescent="0.2">
      <c r="A164" s="864"/>
      <c r="B164" s="864"/>
      <c r="C164" s="869"/>
      <c r="D164" s="870"/>
      <c r="E164" s="866"/>
      <c r="F164" s="865"/>
      <c r="G164" s="838"/>
      <c r="H164" s="838"/>
      <c r="I164" s="838"/>
      <c r="J164" s="838"/>
      <c r="K164" s="143"/>
    </row>
    <row r="165" spans="1:11" s="837" customFormat="1" x14ac:dyDescent="0.2">
      <c r="A165" s="864"/>
      <c r="B165" s="864"/>
      <c r="C165" s="869"/>
      <c r="D165" s="870"/>
      <c r="E165" s="866"/>
      <c r="F165" s="865"/>
      <c r="G165" s="838"/>
      <c r="H165" s="838"/>
      <c r="I165" s="838"/>
      <c r="J165" s="838"/>
      <c r="K165" s="143"/>
    </row>
    <row r="166" spans="1:11" s="837" customFormat="1" x14ac:dyDescent="0.2">
      <c r="A166" s="864"/>
      <c r="B166" s="864"/>
      <c r="C166" s="869"/>
      <c r="D166" s="870"/>
      <c r="E166" s="866"/>
      <c r="F166" s="865"/>
      <c r="G166" s="838"/>
      <c r="H166" s="838"/>
      <c r="I166" s="838"/>
      <c r="J166" s="838"/>
      <c r="K166" s="143"/>
    </row>
    <row r="167" spans="1:11" s="837" customFormat="1" x14ac:dyDescent="0.2">
      <c r="A167" s="864"/>
      <c r="B167" s="864"/>
      <c r="C167" s="869"/>
      <c r="D167" s="870"/>
      <c r="E167" s="866"/>
      <c r="F167" s="865"/>
      <c r="G167" s="838"/>
      <c r="H167" s="838"/>
      <c r="I167" s="838"/>
      <c r="J167" s="838"/>
      <c r="K167" s="143"/>
    </row>
    <row r="168" spans="1:11" s="837" customFormat="1" x14ac:dyDescent="0.2">
      <c r="A168" s="864"/>
      <c r="B168" s="864"/>
      <c r="C168" s="869"/>
      <c r="D168" s="870"/>
      <c r="E168" s="866"/>
      <c r="F168" s="865"/>
      <c r="G168" s="838"/>
      <c r="H168" s="838"/>
      <c r="I168" s="838"/>
      <c r="J168" s="838"/>
      <c r="K168" s="143"/>
    </row>
    <row r="169" spans="1:11" s="837" customFormat="1" x14ac:dyDescent="0.2">
      <c r="A169" s="864"/>
      <c r="B169" s="864"/>
      <c r="C169" s="869"/>
      <c r="D169" s="870"/>
      <c r="E169" s="866"/>
      <c r="F169" s="865"/>
      <c r="G169" s="838"/>
      <c r="H169" s="838"/>
      <c r="I169" s="838"/>
      <c r="J169" s="838"/>
      <c r="K169" s="143"/>
    </row>
    <row r="170" spans="1:11" s="837" customFormat="1" x14ac:dyDescent="0.2">
      <c r="A170" s="864"/>
      <c r="B170" s="864"/>
      <c r="C170" s="869"/>
      <c r="D170" s="870"/>
      <c r="E170" s="866"/>
      <c r="F170" s="865"/>
      <c r="G170" s="838"/>
      <c r="H170" s="838"/>
      <c r="I170" s="838"/>
      <c r="J170" s="838"/>
      <c r="K170" s="143"/>
    </row>
    <row r="171" spans="1:11" s="837" customFormat="1" x14ac:dyDescent="0.2">
      <c r="A171" s="864"/>
      <c r="B171" s="864"/>
      <c r="C171" s="869"/>
      <c r="D171" s="870"/>
      <c r="E171" s="866"/>
      <c r="F171" s="865"/>
      <c r="G171" s="838"/>
      <c r="H171" s="838"/>
      <c r="I171" s="838"/>
      <c r="J171" s="838"/>
      <c r="K171" s="143"/>
    </row>
    <row r="172" spans="1:11" s="837" customFormat="1" x14ac:dyDescent="0.2">
      <c r="A172" s="864"/>
      <c r="B172" s="864"/>
      <c r="C172" s="869"/>
      <c r="D172" s="870"/>
      <c r="E172" s="866"/>
      <c r="F172" s="865"/>
      <c r="G172" s="838"/>
      <c r="H172" s="838"/>
      <c r="I172" s="838"/>
      <c r="J172" s="838"/>
      <c r="K172" s="143"/>
    </row>
    <row r="173" spans="1:11" s="837" customFormat="1" x14ac:dyDescent="0.2">
      <c r="A173" s="864"/>
      <c r="B173" s="864"/>
      <c r="C173" s="869"/>
      <c r="D173" s="870"/>
      <c r="E173" s="866"/>
      <c r="F173" s="865"/>
      <c r="G173" s="838"/>
      <c r="H173" s="838"/>
      <c r="I173" s="838"/>
      <c r="J173" s="838"/>
      <c r="K173" s="143"/>
    </row>
    <row r="174" spans="1:11" s="837" customFormat="1" x14ac:dyDescent="0.2">
      <c r="A174" s="864"/>
      <c r="B174" s="864"/>
      <c r="C174" s="869"/>
      <c r="D174" s="870"/>
      <c r="E174" s="866"/>
      <c r="F174" s="865"/>
      <c r="G174" s="838"/>
      <c r="H174" s="838"/>
      <c r="I174" s="838"/>
      <c r="J174" s="838"/>
      <c r="K174" s="143"/>
    </row>
    <row r="175" spans="1:11" s="837" customFormat="1" x14ac:dyDescent="0.2">
      <c r="A175" s="864"/>
      <c r="B175" s="864"/>
      <c r="C175" s="869"/>
      <c r="D175" s="870"/>
      <c r="E175" s="866"/>
      <c r="F175" s="865"/>
      <c r="G175" s="838"/>
      <c r="H175" s="838"/>
      <c r="I175" s="838"/>
      <c r="J175" s="838"/>
      <c r="K175" s="143"/>
    </row>
    <row r="176" spans="1:11" s="837" customFormat="1" x14ac:dyDescent="0.2">
      <c r="A176" s="864"/>
      <c r="B176" s="864"/>
      <c r="C176" s="869"/>
      <c r="D176" s="870"/>
      <c r="E176" s="866"/>
      <c r="F176" s="865"/>
      <c r="G176" s="838"/>
      <c r="H176" s="838"/>
      <c r="I176" s="838"/>
      <c r="J176" s="838"/>
      <c r="K176" s="143"/>
    </row>
    <row r="177" spans="1:11" s="837" customFormat="1" x14ac:dyDescent="0.2">
      <c r="A177" s="864"/>
      <c r="B177" s="864"/>
      <c r="C177" s="869"/>
      <c r="D177" s="870"/>
      <c r="E177" s="866"/>
      <c r="F177" s="865"/>
      <c r="G177" s="838"/>
      <c r="H177" s="838"/>
      <c r="I177" s="838"/>
      <c r="J177" s="838"/>
      <c r="K177" s="143"/>
    </row>
    <row r="178" spans="1:11" s="837" customFormat="1" x14ac:dyDescent="0.2">
      <c r="A178" s="864"/>
      <c r="B178" s="864"/>
      <c r="C178" s="869"/>
      <c r="D178" s="870"/>
      <c r="E178" s="866"/>
      <c r="F178" s="865"/>
      <c r="G178" s="838"/>
      <c r="H178" s="838"/>
      <c r="I178" s="838"/>
      <c r="J178" s="838"/>
      <c r="K178" s="143"/>
    </row>
    <row r="179" spans="1:11" s="837" customFormat="1" x14ac:dyDescent="0.2">
      <c r="A179" s="864"/>
      <c r="B179" s="864"/>
      <c r="C179" s="869"/>
      <c r="D179" s="870"/>
      <c r="E179" s="866"/>
      <c r="F179" s="865"/>
      <c r="G179" s="838"/>
      <c r="H179" s="838"/>
      <c r="I179" s="838"/>
      <c r="J179" s="838"/>
      <c r="K179" s="143"/>
    </row>
    <row r="180" spans="1:11" s="837" customFormat="1" x14ac:dyDescent="0.2">
      <c r="A180" s="864"/>
      <c r="B180" s="864"/>
      <c r="C180" s="869"/>
      <c r="D180" s="870"/>
      <c r="E180" s="866"/>
      <c r="F180" s="865"/>
      <c r="G180" s="838"/>
      <c r="H180" s="838"/>
      <c r="I180" s="838"/>
      <c r="J180" s="838"/>
      <c r="K180" s="143"/>
    </row>
    <row r="181" spans="1:11" s="837" customFormat="1" x14ac:dyDescent="0.2">
      <c r="A181" s="864"/>
      <c r="B181" s="864"/>
      <c r="C181" s="869"/>
      <c r="D181" s="870"/>
      <c r="E181" s="866"/>
      <c r="F181" s="865"/>
      <c r="G181" s="838"/>
      <c r="H181" s="838"/>
      <c r="I181" s="838"/>
      <c r="J181" s="838"/>
      <c r="K181" s="143"/>
    </row>
    <row r="182" spans="1:11" s="837" customFormat="1" x14ac:dyDescent="0.2">
      <c r="A182" s="864"/>
      <c r="B182" s="864"/>
      <c r="C182" s="869"/>
      <c r="D182" s="870"/>
      <c r="E182" s="866"/>
      <c r="F182" s="865"/>
      <c r="G182" s="838"/>
      <c r="H182" s="838"/>
      <c r="I182" s="838"/>
      <c r="J182" s="838"/>
      <c r="K182" s="143"/>
    </row>
    <row r="183" spans="1:11" s="837" customFormat="1" x14ac:dyDescent="0.2">
      <c r="A183" s="864"/>
      <c r="B183" s="864"/>
      <c r="C183" s="869"/>
      <c r="D183" s="870"/>
      <c r="E183" s="866"/>
      <c r="F183" s="865"/>
      <c r="G183" s="838"/>
      <c r="H183" s="838"/>
      <c r="I183" s="838"/>
      <c r="J183" s="838"/>
      <c r="K183" s="143"/>
    </row>
    <row r="184" spans="1:11" s="837" customFormat="1" x14ac:dyDescent="0.2">
      <c r="A184" s="864"/>
      <c r="B184" s="864"/>
      <c r="C184" s="869"/>
      <c r="D184" s="870"/>
      <c r="E184" s="866"/>
      <c r="F184" s="865"/>
      <c r="G184" s="838"/>
      <c r="H184" s="838"/>
      <c r="I184" s="838"/>
      <c r="J184" s="838"/>
      <c r="K184" s="143"/>
    </row>
    <row r="185" spans="1:11" s="837" customFormat="1" x14ac:dyDescent="0.2">
      <c r="A185" s="864"/>
      <c r="B185" s="864"/>
      <c r="C185" s="869"/>
      <c r="D185" s="870"/>
      <c r="E185" s="866"/>
      <c r="F185" s="865"/>
      <c r="G185" s="838"/>
      <c r="H185" s="838"/>
      <c r="I185" s="838"/>
      <c r="J185" s="838"/>
      <c r="K185" s="143"/>
    </row>
    <row r="186" spans="1:11" s="837" customFormat="1" x14ac:dyDescent="0.2">
      <c r="A186" s="864"/>
      <c r="B186" s="864"/>
      <c r="C186" s="869"/>
      <c r="D186" s="870"/>
      <c r="E186" s="866"/>
      <c r="F186" s="865"/>
      <c r="G186" s="838"/>
      <c r="H186" s="838"/>
      <c r="I186" s="838"/>
      <c r="J186" s="838"/>
      <c r="K186" s="143"/>
    </row>
    <row r="187" spans="1:11" s="837" customFormat="1" x14ac:dyDescent="0.2">
      <c r="A187" s="864"/>
      <c r="B187" s="864"/>
      <c r="C187" s="869"/>
      <c r="D187" s="870"/>
      <c r="E187" s="866"/>
      <c r="F187" s="865"/>
      <c r="G187" s="838"/>
      <c r="H187" s="838"/>
      <c r="I187" s="838"/>
      <c r="J187" s="838"/>
      <c r="K187" s="143"/>
    </row>
    <row r="188" spans="1:11" s="837" customFormat="1" x14ac:dyDescent="0.2">
      <c r="A188" s="864"/>
      <c r="B188" s="864"/>
      <c r="C188" s="869"/>
      <c r="D188" s="870"/>
      <c r="E188" s="866"/>
      <c r="F188" s="865"/>
      <c r="G188" s="838"/>
      <c r="H188" s="838"/>
      <c r="I188" s="838"/>
      <c r="J188" s="838"/>
      <c r="K188" s="143"/>
    </row>
    <row r="189" spans="1:11" s="837" customFormat="1" x14ac:dyDescent="0.2">
      <c r="A189" s="864"/>
      <c r="B189" s="864"/>
      <c r="C189" s="869"/>
      <c r="D189" s="870"/>
      <c r="E189" s="866"/>
      <c r="F189" s="865"/>
      <c r="G189" s="838"/>
      <c r="H189" s="838"/>
      <c r="I189" s="838"/>
      <c r="J189" s="838"/>
      <c r="K189" s="143"/>
    </row>
    <row r="190" spans="1:11" s="837" customFormat="1" x14ac:dyDescent="0.2">
      <c r="A190" s="864"/>
      <c r="B190" s="864"/>
      <c r="C190" s="869"/>
      <c r="D190" s="870"/>
      <c r="E190" s="866"/>
      <c r="F190" s="865"/>
      <c r="G190" s="838"/>
      <c r="H190" s="838"/>
      <c r="I190" s="838"/>
      <c r="J190" s="838"/>
      <c r="K190" s="143"/>
    </row>
    <row r="191" spans="1:11" s="837" customFormat="1" x14ac:dyDescent="0.2">
      <c r="A191" s="864"/>
      <c r="B191" s="864"/>
      <c r="C191" s="869"/>
      <c r="D191" s="870"/>
      <c r="E191" s="866"/>
      <c r="F191" s="865"/>
      <c r="G191" s="838"/>
      <c r="H191" s="838"/>
      <c r="I191" s="838"/>
      <c r="J191" s="838"/>
      <c r="K191" s="143"/>
    </row>
    <row r="192" spans="1:11" s="837" customFormat="1" x14ac:dyDescent="0.2">
      <c r="A192" s="864"/>
      <c r="B192" s="864"/>
      <c r="C192" s="869"/>
      <c r="D192" s="870"/>
      <c r="E192" s="866"/>
      <c r="F192" s="865"/>
      <c r="G192" s="838"/>
      <c r="H192" s="838"/>
      <c r="I192" s="838"/>
      <c r="J192" s="838"/>
      <c r="K192" s="143"/>
    </row>
    <row r="193" spans="1:11" s="837" customFormat="1" x14ac:dyDescent="0.2">
      <c r="A193" s="864"/>
      <c r="B193" s="864"/>
      <c r="C193" s="869"/>
      <c r="D193" s="870"/>
      <c r="E193" s="866"/>
      <c r="F193" s="865"/>
      <c r="G193" s="838"/>
      <c r="H193" s="838"/>
      <c r="I193" s="838"/>
      <c r="J193" s="838"/>
      <c r="K193" s="143"/>
    </row>
    <row r="194" spans="1:11" s="837" customFormat="1" x14ac:dyDescent="0.2">
      <c r="A194" s="864"/>
      <c r="B194" s="864"/>
      <c r="C194" s="869"/>
      <c r="D194" s="870"/>
      <c r="E194" s="866"/>
      <c r="F194" s="865"/>
      <c r="G194" s="838"/>
      <c r="H194" s="838"/>
      <c r="I194" s="838"/>
      <c r="J194" s="838"/>
      <c r="K194" s="143"/>
    </row>
    <row r="195" spans="1:11" s="837" customFormat="1" x14ac:dyDescent="0.2">
      <c r="A195" s="864"/>
      <c r="B195" s="864"/>
      <c r="C195" s="869"/>
      <c r="D195" s="870"/>
      <c r="E195" s="866"/>
      <c r="F195" s="865"/>
      <c r="G195" s="838"/>
      <c r="H195" s="838"/>
      <c r="I195" s="838"/>
      <c r="J195" s="838"/>
      <c r="K195" s="143"/>
    </row>
    <row r="196" spans="1:11" s="837" customFormat="1" x14ac:dyDescent="0.2">
      <c r="A196" s="864"/>
      <c r="B196" s="864"/>
      <c r="C196" s="869"/>
      <c r="D196" s="870"/>
      <c r="E196" s="866"/>
      <c r="F196" s="865"/>
      <c r="G196" s="838"/>
      <c r="H196" s="838"/>
      <c r="I196" s="838"/>
      <c r="J196" s="838"/>
      <c r="K196" s="143"/>
    </row>
    <row r="197" spans="1:11" s="837" customFormat="1" x14ac:dyDescent="0.2">
      <c r="A197" s="864"/>
      <c r="B197" s="864"/>
      <c r="C197" s="869"/>
      <c r="D197" s="870"/>
      <c r="E197" s="866"/>
      <c r="F197" s="865"/>
      <c r="G197" s="838"/>
      <c r="H197" s="838"/>
      <c r="I197" s="838"/>
      <c r="J197" s="838"/>
      <c r="K197" s="143"/>
    </row>
    <row r="198" spans="1:11" s="837" customFormat="1" x14ac:dyDescent="0.2">
      <c r="A198" s="864"/>
      <c r="B198" s="864"/>
      <c r="C198" s="869"/>
      <c r="D198" s="870"/>
      <c r="E198" s="866"/>
      <c r="F198" s="865"/>
      <c r="G198" s="838"/>
      <c r="H198" s="838"/>
      <c r="I198" s="838"/>
      <c r="J198" s="838"/>
      <c r="K198" s="143"/>
    </row>
    <row r="199" spans="1:11" s="837" customFormat="1" x14ac:dyDescent="0.2">
      <c r="A199" s="864"/>
      <c r="B199" s="864"/>
      <c r="C199" s="869"/>
      <c r="D199" s="870"/>
      <c r="E199" s="866"/>
      <c r="F199" s="865"/>
      <c r="G199" s="838"/>
      <c r="H199" s="838"/>
      <c r="I199" s="838"/>
      <c r="J199" s="838"/>
      <c r="K199" s="143"/>
    </row>
    <row r="200" spans="1:11" s="837" customFormat="1" x14ac:dyDescent="0.2">
      <c r="A200" s="864"/>
      <c r="B200" s="864"/>
      <c r="C200" s="869"/>
      <c r="D200" s="870"/>
      <c r="E200" s="866"/>
      <c r="F200" s="865"/>
      <c r="G200" s="838"/>
      <c r="H200" s="838"/>
      <c r="I200" s="838"/>
      <c r="J200" s="838"/>
      <c r="K200" s="143"/>
    </row>
    <row r="201" spans="1:11" s="837" customFormat="1" x14ac:dyDescent="0.2">
      <c r="A201" s="864"/>
      <c r="B201" s="864"/>
      <c r="C201" s="869"/>
      <c r="D201" s="870"/>
      <c r="E201" s="866"/>
      <c r="F201" s="865"/>
      <c r="G201" s="838"/>
      <c r="H201" s="838"/>
      <c r="I201" s="838"/>
      <c r="J201" s="838"/>
      <c r="K201" s="143"/>
    </row>
    <row r="202" spans="1:11" s="837" customFormat="1" x14ac:dyDescent="0.2">
      <c r="A202" s="864"/>
      <c r="B202" s="864"/>
      <c r="C202" s="869"/>
      <c r="D202" s="870"/>
      <c r="E202" s="866"/>
      <c r="F202" s="865"/>
      <c r="G202" s="838"/>
      <c r="H202" s="838"/>
      <c r="I202" s="838"/>
      <c r="J202" s="838"/>
      <c r="K202" s="143"/>
    </row>
    <row r="203" spans="1:11" s="837" customFormat="1" x14ac:dyDescent="0.2">
      <c r="A203" s="864"/>
      <c r="B203" s="864"/>
      <c r="C203" s="869"/>
      <c r="D203" s="870"/>
      <c r="E203" s="866"/>
      <c r="F203" s="865"/>
      <c r="G203" s="838"/>
      <c r="H203" s="838"/>
      <c r="I203" s="838"/>
      <c r="J203" s="838"/>
      <c r="K203" s="143"/>
    </row>
    <row r="204" spans="1:11" s="837" customFormat="1" x14ac:dyDescent="0.2">
      <c r="A204" s="864"/>
      <c r="B204" s="864"/>
      <c r="C204" s="869"/>
      <c r="D204" s="870"/>
      <c r="E204" s="866"/>
      <c r="F204" s="865"/>
      <c r="G204" s="838"/>
      <c r="H204" s="838"/>
      <c r="I204" s="838"/>
      <c r="J204" s="838"/>
      <c r="K204" s="143"/>
    </row>
    <row r="205" spans="1:11" s="837" customFormat="1" x14ac:dyDescent="0.2">
      <c r="A205" s="864"/>
      <c r="B205" s="864"/>
      <c r="C205" s="869"/>
      <c r="D205" s="870"/>
      <c r="E205" s="866"/>
      <c r="F205" s="865"/>
      <c r="G205" s="838"/>
      <c r="H205" s="838"/>
      <c r="I205" s="838"/>
      <c r="J205" s="838"/>
      <c r="K205" s="143"/>
    </row>
    <row r="206" spans="1:11" s="837" customFormat="1" x14ac:dyDescent="0.2">
      <c r="A206" s="864"/>
      <c r="B206" s="864"/>
      <c r="C206" s="869"/>
      <c r="D206" s="870"/>
      <c r="E206" s="866"/>
      <c r="F206" s="865"/>
      <c r="G206" s="838"/>
      <c r="H206" s="838"/>
      <c r="I206" s="838"/>
      <c r="J206" s="838"/>
      <c r="K206" s="143"/>
    </row>
    <row r="207" spans="1:11" s="837" customFormat="1" x14ac:dyDescent="0.2">
      <c r="A207" s="864"/>
      <c r="B207" s="864"/>
      <c r="C207" s="869"/>
      <c r="D207" s="870"/>
      <c r="E207" s="866"/>
      <c r="F207" s="865"/>
      <c r="G207" s="838"/>
      <c r="H207" s="838"/>
      <c r="I207" s="838"/>
      <c r="J207" s="838"/>
      <c r="K207" s="143"/>
    </row>
    <row r="208" spans="1:11" s="837" customFormat="1" x14ac:dyDescent="0.2">
      <c r="A208" s="864"/>
      <c r="B208" s="864"/>
      <c r="C208" s="869"/>
      <c r="D208" s="870"/>
      <c r="E208" s="866"/>
      <c r="F208" s="865"/>
      <c r="G208" s="838"/>
      <c r="H208" s="838"/>
      <c r="I208" s="838"/>
      <c r="J208" s="838"/>
      <c r="K208" s="143"/>
    </row>
    <row r="209" spans="1:11" s="837" customFormat="1" x14ac:dyDescent="0.2">
      <c r="A209" s="864"/>
      <c r="B209" s="864"/>
      <c r="C209" s="869"/>
      <c r="D209" s="870"/>
      <c r="E209" s="866"/>
      <c r="F209" s="865"/>
      <c r="G209" s="838"/>
      <c r="H209" s="838"/>
      <c r="I209" s="838"/>
      <c r="J209" s="838"/>
      <c r="K209" s="143"/>
    </row>
    <row r="210" spans="1:11" s="837" customFormat="1" x14ac:dyDescent="0.2">
      <c r="A210" s="864"/>
      <c r="B210" s="864"/>
      <c r="C210" s="869"/>
      <c r="D210" s="870"/>
      <c r="E210" s="866"/>
      <c r="F210" s="865"/>
      <c r="G210" s="838"/>
      <c r="H210" s="838"/>
      <c r="I210" s="838"/>
      <c r="J210" s="838"/>
      <c r="K210" s="143"/>
    </row>
    <row r="211" spans="1:11" s="837" customFormat="1" x14ac:dyDescent="0.2">
      <c r="A211" s="864"/>
      <c r="B211" s="864"/>
      <c r="C211" s="869"/>
      <c r="D211" s="870"/>
      <c r="E211" s="866"/>
      <c r="F211" s="865"/>
      <c r="G211" s="838"/>
      <c r="H211" s="838"/>
      <c r="I211" s="838"/>
      <c r="J211" s="838"/>
      <c r="K211" s="143"/>
    </row>
    <row r="212" spans="1:11" s="837" customFormat="1" x14ac:dyDescent="0.2">
      <c r="A212" s="864"/>
      <c r="B212" s="864"/>
      <c r="C212" s="869"/>
      <c r="D212" s="870"/>
      <c r="E212" s="866"/>
      <c r="F212" s="865"/>
      <c r="G212" s="838"/>
      <c r="H212" s="838"/>
      <c r="I212" s="838"/>
      <c r="J212" s="838"/>
      <c r="K212" s="143"/>
    </row>
    <row r="213" spans="1:11" s="837" customFormat="1" x14ac:dyDescent="0.2">
      <c r="A213" s="864"/>
      <c r="B213" s="864"/>
      <c r="C213" s="869"/>
      <c r="D213" s="870"/>
      <c r="E213" s="866"/>
      <c r="F213" s="865"/>
      <c r="G213" s="838"/>
      <c r="H213" s="838"/>
      <c r="I213" s="838"/>
      <c r="J213" s="838"/>
      <c r="K213" s="143"/>
    </row>
    <row r="214" spans="1:11" s="837" customFormat="1" x14ac:dyDescent="0.2">
      <c r="A214" s="864"/>
      <c r="B214" s="864"/>
      <c r="C214" s="869"/>
      <c r="D214" s="870"/>
      <c r="E214" s="866"/>
      <c r="F214" s="865"/>
      <c r="G214" s="838"/>
      <c r="H214" s="838"/>
      <c r="I214" s="838"/>
      <c r="J214" s="838"/>
      <c r="K214" s="143"/>
    </row>
    <row r="215" spans="1:11" s="837" customFormat="1" x14ac:dyDescent="0.2">
      <c r="A215" s="864"/>
      <c r="B215" s="864"/>
      <c r="C215" s="869"/>
      <c r="D215" s="870"/>
      <c r="E215" s="866"/>
      <c r="F215" s="865"/>
      <c r="G215" s="838"/>
      <c r="H215" s="838"/>
      <c r="I215" s="838"/>
      <c r="J215" s="838"/>
      <c r="K215" s="143"/>
    </row>
    <row r="216" spans="1:11" s="837" customFormat="1" x14ac:dyDescent="0.2">
      <c r="A216" s="864"/>
      <c r="B216" s="864"/>
      <c r="C216" s="869"/>
      <c r="D216" s="870"/>
      <c r="E216" s="866"/>
      <c r="F216" s="865"/>
      <c r="G216" s="838"/>
      <c r="H216" s="838"/>
      <c r="I216" s="838"/>
      <c r="J216" s="838"/>
      <c r="K216" s="143"/>
    </row>
    <row r="217" spans="1:11" s="837" customFormat="1" x14ac:dyDescent="0.2">
      <c r="A217" s="864"/>
      <c r="B217" s="864"/>
      <c r="C217" s="869"/>
      <c r="D217" s="870"/>
      <c r="E217" s="866"/>
      <c r="F217" s="865"/>
      <c r="G217" s="838"/>
      <c r="H217" s="838"/>
      <c r="I217" s="838"/>
      <c r="J217" s="838"/>
      <c r="K217" s="143"/>
    </row>
    <row r="218" spans="1:11" s="837" customFormat="1" x14ac:dyDescent="0.2">
      <c r="A218" s="864"/>
      <c r="B218" s="864"/>
      <c r="C218" s="869"/>
      <c r="D218" s="870"/>
      <c r="E218" s="866"/>
      <c r="F218" s="865"/>
      <c r="G218" s="838"/>
      <c r="H218" s="838"/>
      <c r="I218" s="838"/>
      <c r="J218" s="838"/>
      <c r="K218" s="143"/>
    </row>
    <row r="219" spans="1:11" s="837" customFormat="1" x14ac:dyDescent="0.2">
      <c r="A219" s="864"/>
      <c r="B219" s="864"/>
      <c r="C219" s="869"/>
      <c r="D219" s="870"/>
      <c r="E219" s="866"/>
      <c r="F219" s="865"/>
      <c r="G219" s="838"/>
      <c r="H219" s="838"/>
      <c r="I219" s="838"/>
      <c r="J219" s="838"/>
      <c r="K219" s="143"/>
    </row>
    <row r="220" spans="1:11" s="837" customFormat="1" x14ac:dyDescent="0.2">
      <c r="A220" s="864"/>
      <c r="B220" s="864"/>
      <c r="C220" s="869"/>
      <c r="D220" s="870"/>
      <c r="E220" s="866"/>
      <c r="F220" s="865"/>
      <c r="G220" s="838"/>
      <c r="H220" s="838"/>
      <c r="I220" s="838"/>
      <c r="J220" s="838"/>
      <c r="K220" s="143"/>
    </row>
    <row r="221" spans="1:11" s="837" customFormat="1" x14ac:dyDescent="0.2">
      <c r="A221" s="864"/>
      <c r="B221" s="864"/>
      <c r="C221" s="869"/>
      <c r="D221" s="870"/>
      <c r="E221" s="866"/>
      <c r="F221" s="865"/>
      <c r="G221" s="838"/>
      <c r="H221" s="838"/>
      <c r="I221" s="838"/>
      <c r="J221" s="838"/>
      <c r="K221" s="143"/>
    </row>
    <row r="222" spans="1:11" s="837" customFormat="1" x14ac:dyDescent="0.2">
      <c r="A222" s="864"/>
      <c r="B222" s="864"/>
      <c r="C222" s="869"/>
      <c r="D222" s="870"/>
      <c r="E222" s="866"/>
      <c r="F222" s="865"/>
      <c r="G222" s="838"/>
      <c r="H222" s="838"/>
      <c r="I222" s="838"/>
      <c r="J222" s="838"/>
      <c r="K222" s="143"/>
    </row>
    <row r="223" spans="1:11" s="837" customFormat="1" x14ac:dyDescent="0.2">
      <c r="A223" s="864"/>
      <c r="B223" s="864"/>
      <c r="C223" s="869"/>
      <c r="D223" s="870"/>
      <c r="E223" s="866"/>
      <c r="F223" s="865"/>
      <c r="G223" s="838"/>
      <c r="H223" s="838"/>
      <c r="I223" s="838"/>
      <c r="J223" s="838"/>
      <c r="K223" s="143"/>
    </row>
    <row r="224" spans="1:11" s="837" customFormat="1" x14ac:dyDescent="0.2">
      <c r="A224" s="864"/>
      <c r="B224" s="864"/>
      <c r="C224" s="869"/>
      <c r="D224" s="870"/>
      <c r="E224" s="866"/>
      <c r="F224" s="865"/>
      <c r="G224" s="838"/>
      <c r="H224" s="838"/>
      <c r="I224" s="838"/>
      <c r="J224" s="838"/>
      <c r="K224" s="143"/>
    </row>
    <row r="225" spans="1:11" s="837" customFormat="1" x14ac:dyDescent="0.2">
      <c r="A225" s="864"/>
      <c r="B225" s="864"/>
      <c r="C225" s="869"/>
      <c r="D225" s="870"/>
      <c r="E225" s="866"/>
      <c r="F225" s="865"/>
      <c r="G225" s="838"/>
      <c r="H225" s="838"/>
      <c r="I225" s="838"/>
      <c r="J225" s="838"/>
      <c r="K225" s="143"/>
    </row>
    <row r="226" spans="1:11" s="837" customFormat="1" x14ac:dyDescent="0.2">
      <c r="A226" s="864"/>
      <c r="B226" s="864"/>
      <c r="C226" s="869"/>
      <c r="D226" s="870"/>
      <c r="E226" s="866"/>
      <c r="F226" s="865"/>
      <c r="G226" s="838"/>
      <c r="H226" s="838"/>
      <c r="I226" s="838"/>
      <c r="J226" s="838"/>
      <c r="K226" s="143"/>
    </row>
    <row r="227" spans="1:11" s="837" customFormat="1" x14ac:dyDescent="0.2">
      <c r="A227" s="864"/>
      <c r="B227" s="864"/>
      <c r="C227" s="869"/>
      <c r="D227" s="870"/>
      <c r="E227" s="866"/>
      <c r="F227" s="865"/>
      <c r="G227" s="838"/>
      <c r="H227" s="838"/>
      <c r="I227" s="838"/>
      <c r="J227" s="838"/>
      <c r="K227" s="143"/>
    </row>
    <row r="228" spans="1:11" s="837" customFormat="1" x14ac:dyDescent="0.2">
      <c r="A228" s="864"/>
      <c r="B228" s="864"/>
      <c r="C228" s="869"/>
      <c r="D228" s="870"/>
      <c r="E228" s="866"/>
      <c r="F228" s="865"/>
      <c r="G228" s="838"/>
      <c r="H228" s="838"/>
      <c r="I228" s="838"/>
      <c r="J228" s="838"/>
      <c r="K228" s="143"/>
    </row>
    <row r="229" spans="1:11" s="837" customFormat="1" x14ac:dyDescent="0.2">
      <c r="A229" s="864"/>
      <c r="B229" s="864"/>
      <c r="C229" s="869"/>
      <c r="D229" s="870"/>
      <c r="E229" s="866"/>
      <c r="F229" s="865"/>
      <c r="G229" s="838"/>
      <c r="H229" s="838"/>
      <c r="I229" s="838"/>
      <c r="J229" s="838"/>
      <c r="K229" s="143"/>
    </row>
    <row r="230" spans="1:11" s="837" customFormat="1" x14ac:dyDescent="0.2">
      <c r="A230" s="864"/>
      <c r="B230" s="864"/>
      <c r="C230" s="869"/>
      <c r="D230" s="870"/>
      <c r="E230" s="866"/>
      <c r="F230" s="865"/>
      <c r="G230" s="838"/>
      <c r="H230" s="838"/>
      <c r="I230" s="838"/>
      <c r="J230" s="838"/>
      <c r="K230" s="143"/>
    </row>
    <row r="231" spans="1:11" s="837" customFormat="1" x14ac:dyDescent="0.2">
      <c r="A231" s="864"/>
      <c r="B231" s="864"/>
      <c r="C231" s="869"/>
      <c r="D231" s="870"/>
      <c r="E231" s="866"/>
      <c r="F231" s="865"/>
      <c r="G231" s="838"/>
      <c r="H231" s="838"/>
      <c r="I231" s="838"/>
      <c r="J231" s="838"/>
      <c r="K231" s="143"/>
    </row>
    <row r="232" spans="1:11" s="837" customFormat="1" x14ac:dyDescent="0.2">
      <c r="A232" s="864"/>
      <c r="B232" s="864"/>
      <c r="C232" s="869"/>
      <c r="D232" s="870"/>
      <c r="E232" s="866"/>
      <c r="F232" s="865"/>
      <c r="G232" s="838"/>
      <c r="H232" s="838"/>
      <c r="I232" s="838"/>
      <c r="J232" s="838"/>
      <c r="K232" s="143"/>
    </row>
    <row r="233" spans="1:11" s="837" customFormat="1" x14ac:dyDescent="0.2">
      <c r="A233" s="864"/>
      <c r="B233" s="864"/>
      <c r="C233" s="869"/>
      <c r="D233" s="870"/>
      <c r="E233" s="866"/>
      <c r="F233" s="865"/>
      <c r="G233" s="838"/>
      <c r="H233" s="838"/>
      <c r="I233" s="838"/>
      <c r="J233" s="838"/>
      <c r="K233" s="143"/>
    </row>
    <row r="234" spans="1:11" s="837" customFormat="1" x14ac:dyDescent="0.2">
      <c r="A234" s="864"/>
      <c r="B234" s="864"/>
      <c r="C234" s="869"/>
      <c r="D234" s="870"/>
      <c r="E234" s="866"/>
      <c r="F234" s="865"/>
      <c r="G234" s="838"/>
      <c r="H234" s="838"/>
      <c r="I234" s="838"/>
      <c r="J234" s="838"/>
      <c r="K234" s="143"/>
    </row>
    <row r="235" spans="1:11" s="837" customFormat="1" x14ac:dyDescent="0.2">
      <c r="A235" s="864"/>
      <c r="B235" s="864"/>
      <c r="C235" s="869"/>
      <c r="D235" s="870"/>
      <c r="E235" s="866"/>
      <c r="F235" s="865"/>
      <c r="G235" s="838"/>
      <c r="H235" s="838"/>
      <c r="I235" s="838"/>
      <c r="J235" s="838"/>
      <c r="K235" s="143"/>
    </row>
    <row r="236" spans="1:11" s="837" customFormat="1" x14ac:dyDescent="0.2">
      <c r="A236" s="864"/>
      <c r="B236" s="864"/>
      <c r="C236" s="869"/>
      <c r="D236" s="870"/>
      <c r="E236" s="866"/>
      <c r="F236" s="865"/>
      <c r="G236" s="838"/>
      <c r="H236" s="838"/>
      <c r="I236" s="838"/>
      <c r="J236" s="838"/>
      <c r="K236" s="143"/>
    </row>
    <row r="237" spans="1:11" s="837" customFormat="1" x14ac:dyDescent="0.2">
      <c r="A237" s="864"/>
      <c r="B237" s="864"/>
      <c r="C237" s="869"/>
      <c r="D237" s="870"/>
      <c r="E237" s="866"/>
      <c r="F237" s="865"/>
      <c r="G237" s="838"/>
      <c r="H237" s="838"/>
      <c r="I237" s="838"/>
      <c r="J237" s="838"/>
      <c r="K237" s="143"/>
    </row>
    <row r="238" spans="1:11" s="837" customFormat="1" x14ac:dyDescent="0.2">
      <c r="A238" s="864"/>
      <c r="B238" s="864"/>
      <c r="C238" s="869"/>
      <c r="D238" s="870"/>
      <c r="E238" s="866"/>
      <c r="F238" s="865"/>
      <c r="G238" s="838"/>
      <c r="H238" s="838"/>
      <c r="I238" s="838"/>
      <c r="J238" s="838"/>
      <c r="K238" s="143"/>
    </row>
    <row r="239" spans="1:11" s="837" customFormat="1" x14ac:dyDescent="0.2">
      <c r="A239" s="864"/>
      <c r="B239" s="864"/>
      <c r="C239" s="869"/>
      <c r="D239" s="870"/>
      <c r="E239" s="866"/>
      <c r="F239" s="865"/>
      <c r="G239" s="838"/>
      <c r="H239" s="838"/>
      <c r="I239" s="838"/>
      <c r="J239" s="838"/>
      <c r="K239" s="143"/>
    </row>
    <row r="240" spans="1:11" s="837" customFormat="1" x14ac:dyDescent="0.2">
      <c r="A240" s="864"/>
      <c r="B240" s="864"/>
      <c r="C240" s="869"/>
      <c r="D240" s="870"/>
      <c r="E240" s="866"/>
      <c r="F240" s="865"/>
      <c r="G240" s="838"/>
      <c r="H240" s="838"/>
      <c r="I240" s="838"/>
      <c r="J240" s="838"/>
      <c r="K240" s="143"/>
    </row>
    <row r="241" spans="1:11" s="837" customFormat="1" x14ac:dyDescent="0.2">
      <c r="A241" s="864"/>
      <c r="B241" s="864"/>
      <c r="C241" s="869"/>
      <c r="D241" s="870"/>
      <c r="E241" s="866"/>
      <c r="F241" s="865"/>
      <c r="G241" s="838"/>
      <c r="H241" s="838"/>
      <c r="I241" s="838"/>
      <c r="J241" s="838"/>
      <c r="K241" s="143"/>
    </row>
    <row r="242" spans="1:11" s="837" customFormat="1" x14ac:dyDescent="0.2">
      <c r="A242" s="864"/>
      <c r="B242" s="864"/>
      <c r="C242" s="869"/>
      <c r="D242" s="870"/>
      <c r="E242" s="866"/>
      <c r="F242" s="865"/>
      <c r="G242" s="838"/>
      <c r="H242" s="838"/>
      <c r="I242" s="838"/>
      <c r="J242" s="838"/>
      <c r="K242" s="143"/>
    </row>
    <row r="243" spans="1:11" s="837" customFormat="1" x14ac:dyDescent="0.2">
      <c r="A243" s="864"/>
      <c r="B243" s="864"/>
      <c r="C243" s="869"/>
      <c r="D243" s="870"/>
      <c r="E243" s="866"/>
      <c r="F243" s="865"/>
      <c r="G243" s="838"/>
      <c r="H243" s="838"/>
      <c r="I243" s="838"/>
      <c r="J243" s="838"/>
      <c r="K243" s="143"/>
    </row>
    <row r="244" spans="1:11" s="837" customFormat="1" x14ac:dyDescent="0.2">
      <c r="A244" s="864"/>
      <c r="B244" s="864"/>
      <c r="C244" s="869"/>
      <c r="D244" s="870"/>
      <c r="E244" s="866"/>
      <c r="F244" s="865"/>
      <c r="G244" s="838"/>
      <c r="H244" s="838"/>
      <c r="I244" s="838"/>
      <c r="J244" s="838"/>
      <c r="K244" s="143"/>
    </row>
    <row r="245" spans="1:11" s="837" customFormat="1" x14ac:dyDescent="0.2">
      <c r="A245" s="864"/>
      <c r="B245" s="864"/>
      <c r="C245" s="869"/>
      <c r="D245" s="870"/>
      <c r="E245" s="866"/>
      <c r="F245" s="865"/>
      <c r="G245" s="838"/>
      <c r="H245" s="838"/>
      <c r="I245" s="838"/>
      <c r="J245" s="838"/>
      <c r="K245" s="143"/>
    </row>
    <row r="246" spans="1:11" s="837" customFormat="1" x14ac:dyDescent="0.2">
      <c r="A246" s="864"/>
      <c r="B246" s="864"/>
      <c r="C246" s="869"/>
      <c r="D246" s="870"/>
      <c r="E246" s="866"/>
      <c r="F246" s="865"/>
      <c r="G246" s="838"/>
      <c r="H246" s="838"/>
      <c r="I246" s="838"/>
      <c r="J246" s="838"/>
      <c r="K246" s="143"/>
    </row>
    <row r="247" spans="1:11" s="837" customFormat="1" x14ac:dyDescent="0.2">
      <c r="A247" s="864"/>
      <c r="B247" s="864"/>
      <c r="C247" s="869"/>
      <c r="D247" s="870"/>
      <c r="E247" s="866"/>
      <c r="F247" s="865"/>
      <c r="G247" s="838"/>
      <c r="H247" s="838"/>
      <c r="I247" s="838"/>
      <c r="J247" s="838"/>
      <c r="K247" s="143"/>
    </row>
    <row r="248" spans="1:11" s="837" customFormat="1" x14ac:dyDescent="0.2">
      <c r="A248" s="864"/>
      <c r="B248" s="864"/>
      <c r="C248" s="869"/>
      <c r="D248" s="870"/>
      <c r="E248" s="866"/>
      <c r="F248" s="865"/>
      <c r="G248" s="838"/>
      <c r="H248" s="838"/>
      <c r="I248" s="838"/>
      <c r="J248" s="838"/>
      <c r="K248" s="143"/>
    </row>
    <row r="249" spans="1:11" s="837" customFormat="1" x14ac:dyDescent="0.2">
      <c r="A249" s="864"/>
      <c r="B249" s="864"/>
      <c r="C249" s="869"/>
      <c r="D249" s="870"/>
      <c r="E249" s="866"/>
      <c r="F249" s="865"/>
      <c r="G249" s="838"/>
      <c r="H249" s="838"/>
      <c r="I249" s="838"/>
      <c r="J249" s="838"/>
      <c r="K249" s="143"/>
    </row>
    <row r="250" spans="1:11" s="837" customFormat="1" x14ac:dyDescent="0.2">
      <c r="A250" s="864"/>
      <c r="B250" s="864"/>
      <c r="C250" s="869"/>
      <c r="D250" s="870"/>
      <c r="E250" s="866"/>
      <c r="F250" s="865"/>
      <c r="G250" s="838"/>
      <c r="H250" s="838"/>
      <c r="I250" s="838"/>
      <c r="J250" s="838"/>
      <c r="K250" s="143"/>
    </row>
    <row r="251" spans="1:11" s="837" customFormat="1" x14ac:dyDescent="0.2">
      <c r="A251" s="864"/>
      <c r="B251" s="864"/>
      <c r="C251" s="869"/>
      <c r="D251" s="870"/>
      <c r="E251" s="866"/>
      <c r="F251" s="865"/>
      <c r="G251" s="838"/>
      <c r="H251" s="838"/>
      <c r="I251" s="838"/>
      <c r="J251" s="838"/>
      <c r="K251" s="143"/>
    </row>
    <row r="252" spans="1:11" s="837" customFormat="1" x14ac:dyDescent="0.2">
      <c r="A252" s="864"/>
      <c r="B252" s="864"/>
      <c r="C252" s="869"/>
      <c r="D252" s="870"/>
      <c r="E252" s="866"/>
      <c r="F252" s="865"/>
      <c r="G252" s="838"/>
      <c r="H252" s="838"/>
      <c r="I252" s="838"/>
      <c r="J252" s="838"/>
      <c r="K252" s="143"/>
    </row>
    <row r="253" spans="1:11" s="837" customFormat="1" x14ac:dyDescent="0.2">
      <c r="A253" s="864"/>
      <c r="B253" s="864"/>
      <c r="C253" s="869"/>
      <c r="D253" s="870"/>
      <c r="E253" s="866"/>
      <c r="F253" s="865"/>
      <c r="G253" s="838"/>
      <c r="H253" s="838"/>
      <c r="I253" s="838"/>
      <c r="J253" s="838"/>
      <c r="K253" s="143"/>
    </row>
    <row r="254" spans="1:11" s="837" customFormat="1" x14ac:dyDescent="0.2">
      <c r="A254" s="864"/>
      <c r="B254" s="864"/>
      <c r="C254" s="869"/>
      <c r="D254" s="870"/>
      <c r="E254" s="866"/>
      <c r="F254" s="865"/>
      <c r="G254" s="838"/>
      <c r="H254" s="838"/>
      <c r="I254" s="838"/>
      <c r="J254" s="838"/>
      <c r="K254" s="143"/>
    </row>
    <row r="255" spans="1:11" s="837" customFormat="1" x14ac:dyDescent="0.2">
      <c r="A255" s="864"/>
      <c r="B255" s="864"/>
      <c r="C255" s="869"/>
      <c r="D255" s="870"/>
      <c r="E255" s="866"/>
      <c r="F255" s="865"/>
      <c r="G255" s="838"/>
      <c r="H255" s="838"/>
      <c r="I255" s="838"/>
      <c r="J255" s="838"/>
      <c r="K255" s="143"/>
    </row>
    <row r="256" spans="1:11" s="837" customFormat="1" x14ac:dyDescent="0.2">
      <c r="A256" s="864"/>
      <c r="B256" s="864"/>
      <c r="C256" s="869"/>
      <c r="D256" s="870"/>
      <c r="E256" s="866"/>
      <c r="F256" s="865"/>
      <c r="G256" s="838"/>
      <c r="H256" s="838"/>
      <c r="I256" s="838"/>
      <c r="J256" s="838"/>
      <c r="K256" s="143"/>
    </row>
    <row r="257" spans="1:11" s="837" customFormat="1" x14ac:dyDescent="0.2">
      <c r="A257" s="864"/>
      <c r="B257" s="864"/>
      <c r="C257" s="869"/>
      <c r="D257" s="870"/>
      <c r="E257" s="866"/>
      <c r="F257" s="865"/>
      <c r="G257" s="838"/>
      <c r="H257" s="838"/>
      <c r="I257" s="838"/>
      <c r="J257" s="838"/>
      <c r="K257" s="143"/>
    </row>
    <row r="258" spans="1:11" s="837" customFormat="1" x14ac:dyDescent="0.2">
      <c r="A258" s="864"/>
      <c r="B258" s="864"/>
      <c r="C258" s="869"/>
      <c r="D258" s="870"/>
      <c r="E258" s="866"/>
      <c r="F258" s="865"/>
      <c r="G258" s="838"/>
      <c r="H258" s="838"/>
      <c r="I258" s="838"/>
      <c r="J258" s="838"/>
      <c r="K258" s="143"/>
    </row>
    <row r="259" spans="1:11" s="837" customFormat="1" x14ac:dyDescent="0.2">
      <c r="A259" s="864"/>
      <c r="B259" s="864"/>
      <c r="C259" s="869"/>
      <c r="D259" s="870"/>
      <c r="E259" s="866"/>
      <c r="F259" s="865"/>
      <c r="G259" s="838"/>
      <c r="H259" s="838"/>
      <c r="I259" s="838"/>
      <c r="J259" s="838"/>
      <c r="K259" s="143"/>
    </row>
    <row r="260" spans="1:11" s="837" customFormat="1" x14ac:dyDescent="0.2">
      <c r="A260" s="864"/>
      <c r="B260" s="864"/>
      <c r="C260" s="869"/>
      <c r="D260" s="870"/>
      <c r="E260" s="866"/>
      <c r="F260" s="865"/>
      <c r="G260" s="838"/>
      <c r="H260" s="838"/>
      <c r="I260" s="838"/>
      <c r="J260" s="838"/>
      <c r="K260" s="143"/>
    </row>
    <row r="261" spans="1:11" s="837" customFormat="1" x14ac:dyDescent="0.2">
      <c r="A261" s="864"/>
      <c r="B261" s="864"/>
      <c r="C261" s="869"/>
      <c r="D261" s="870"/>
      <c r="E261" s="866"/>
      <c r="F261" s="865"/>
      <c r="G261" s="838"/>
      <c r="H261" s="838"/>
      <c r="I261" s="838"/>
      <c r="J261" s="838"/>
      <c r="K261" s="143"/>
    </row>
    <row r="262" spans="1:11" s="837" customFormat="1" x14ac:dyDescent="0.2">
      <c r="A262" s="864"/>
      <c r="B262" s="864"/>
      <c r="C262" s="869"/>
      <c r="D262" s="870"/>
      <c r="E262" s="866"/>
      <c r="F262" s="865"/>
      <c r="G262" s="838"/>
      <c r="H262" s="838"/>
      <c r="I262" s="838"/>
      <c r="J262" s="838"/>
      <c r="K262" s="143"/>
    </row>
    <row r="263" spans="1:11" s="837" customFormat="1" x14ac:dyDescent="0.2">
      <c r="A263" s="864"/>
      <c r="B263" s="864"/>
      <c r="C263" s="869"/>
      <c r="D263" s="870"/>
      <c r="E263" s="866"/>
      <c r="F263" s="865"/>
      <c r="G263" s="838"/>
      <c r="H263" s="838"/>
      <c r="I263" s="838"/>
      <c r="J263" s="838"/>
      <c r="K263" s="143"/>
    </row>
    <row r="264" spans="1:11" s="837" customFormat="1" x14ac:dyDescent="0.2">
      <c r="A264" s="864"/>
      <c r="B264" s="864"/>
      <c r="C264" s="869"/>
      <c r="D264" s="870"/>
      <c r="E264" s="866"/>
      <c r="F264" s="865"/>
      <c r="G264" s="838"/>
      <c r="H264" s="838"/>
      <c r="I264" s="838"/>
      <c r="J264" s="838"/>
      <c r="K264" s="143"/>
    </row>
    <row r="265" spans="1:11" s="837" customFormat="1" x14ac:dyDescent="0.2">
      <c r="A265" s="864"/>
      <c r="B265" s="864"/>
      <c r="C265" s="869"/>
      <c r="D265" s="870"/>
      <c r="E265" s="866"/>
      <c r="F265" s="865"/>
      <c r="G265" s="838"/>
      <c r="H265" s="838"/>
      <c r="I265" s="838"/>
      <c r="J265" s="838"/>
      <c r="K265" s="143"/>
    </row>
    <row r="266" spans="1:11" s="837" customFormat="1" x14ac:dyDescent="0.2">
      <c r="A266" s="864"/>
      <c r="B266" s="864"/>
      <c r="C266" s="869"/>
      <c r="D266" s="870"/>
      <c r="E266" s="866"/>
      <c r="F266" s="865"/>
      <c r="G266" s="838"/>
      <c r="H266" s="838"/>
      <c r="I266" s="838"/>
      <c r="J266" s="838"/>
      <c r="K266" s="143"/>
    </row>
    <row r="267" spans="1:11" s="837" customFormat="1" x14ac:dyDescent="0.2">
      <c r="A267" s="864"/>
      <c r="B267" s="864"/>
      <c r="C267" s="869"/>
      <c r="D267" s="870"/>
      <c r="E267" s="866"/>
      <c r="F267" s="865"/>
      <c r="G267" s="838"/>
      <c r="H267" s="838"/>
      <c r="I267" s="838"/>
      <c r="J267" s="838"/>
      <c r="K267" s="143"/>
    </row>
    <row r="268" spans="1:11" s="837" customFormat="1" x14ac:dyDescent="0.2">
      <c r="A268" s="864"/>
      <c r="B268" s="864"/>
      <c r="C268" s="869"/>
      <c r="D268" s="870"/>
      <c r="E268" s="866"/>
      <c r="F268" s="865"/>
      <c r="G268" s="838"/>
      <c r="H268" s="838"/>
      <c r="I268" s="838"/>
      <c r="J268" s="838"/>
      <c r="K268" s="143"/>
    </row>
    <row r="269" spans="1:11" s="837" customFormat="1" x14ac:dyDescent="0.2">
      <c r="A269" s="864"/>
      <c r="B269" s="864"/>
      <c r="C269" s="869"/>
      <c r="D269" s="870"/>
      <c r="E269" s="866"/>
      <c r="F269" s="865"/>
      <c r="G269" s="838"/>
      <c r="H269" s="838"/>
      <c r="I269" s="838"/>
      <c r="J269" s="838"/>
      <c r="K269" s="143"/>
    </row>
    <row r="270" spans="1:11" s="837" customFormat="1" x14ac:dyDescent="0.2">
      <c r="A270" s="864"/>
      <c r="B270" s="864"/>
      <c r="C270" s="869"/>
      <c r="D270" s="870"/>
      <c r="E270" s="866"/>
      <c r="F270" s="865"/>
      <c r="G270" s="838"/>
      <c r="H270" s="838"/>
      <c r="I270" s="838"/>
      <c r="J270" s="838"/>
      <c r="K270" s="143"/>
    </row>
    <row r="271" spans="1:11" s="837" customFormat="1" x14ac:dyDescent="0.2">
      <c r="A271" s="864"/>
      <c r="B271" s="864"/>
      <c r="C271" s="869"/>
      <c r="D271" s="870"/>
      <c r="E271" s="866"/>
      <c r="F271" s="865"/>
      <c r="G271" s="838"/>
      <c r="H271" s="838"/>
      <c r="I271" s="838"/>
      <c r="J271" s="838"/>
      <c r="K271" s="143"/>
    </row>
    <row r="272" spans="1:11" s="837" customFormat="1" x14ac:dyDescent="0.2">
      <c r="A272" s="864"/>
      <c r="B272" s="864"/>
      <c r="C272" s="869"/>
      <c r="D272" s="870"/>
      <c r="E272" s="866"/>
      <c r="F272" s="865"/>
      <c r="G272" s="838"/>
      <c r="H272" s="838"/>
      <c r="I272" s="838"/>
      <c r="J272" s="838"/>
      <c r="K272" s="143"/>
    </row>
    <row r="273" spans="1:11" s="837" customFormat="1" x14ac:dyDescent="0.2">
      <c r="A273" s="864"/>
      <c r="B273" s="864"/>
      <c r="C273" s="869"/>
      <c r="D273" s="870"/>
      <c r="E273" s="866"/>
      <c r="F273" s="865"/>
      <c r="G273" s="838"/>
      <c r="H273" s="838"/>
      <c r="I273" s="838"/>
      <c r="J273" s="838"/>
      <c r="K273" s="143"/>
    </row>
    <row r="274" spans="1:11" s="837" customFormat="1" x14ac:dyDescent="0.2">
      <c r="A274" s="864"/>
      <c r="B274" s="864"/>
      <c r="C274" s="869"/>
      <c r="D274" s="870"/>
      <c r="E274" s="866"/>
      <c r="F274" s="865"/>
      <c r="G274" s="838"/>
      <c r="H274" s="838"/>
      <c r="I274" s="838"/>
      <c r="J274" s="838"/>
      <c r="K274" s="143"/>
    </row>
    <row r="275" spans="1:11" s="837" customFormat="1" x14ac:dyDescent="0.2">
      <c r="A275" s="864"/>
      <c r="B275" s="864"/>
      <c r="C275" s="869"/>
      <c r="D275" s="870"/>
      <c r="E275" s="866"/>
      <c r="F275" s="865"/>
      <c r="G275" s="838"/>
      <c r="H275" s="838"/>
      <c r="I275" s="838"/>
      <c r="J275" s="838"/>
      <c r="K275" s="143"/>
    </row>
    <row r="276" spans="1:11" s="837" customFormat="1" x14ac:dyDescent="0.2">
      <c r="A276" s="864"/>
      <c r="B276" s="864"/>
      <c r="C276" s="869"/>
      <c r="D276" s="870"/>
      <c r="E276" s="866"/>
      <c r="F276" s="865"/>
      <c r="G276" s="838"/>
      <c r="H276" s="838"/>
      <c r="I276" s="838"/>
      <c r="J276" s="838"/>
      <c r="K276" s="143"/>
    </row>
    <row r="277" spans="1:11" s="837" customFormat="1" x14ac:dyDescent="0.2">
      <c r="A277" s="864"/>
      <c r="B277" s="864"/>
      <c r="C277" s="869"/>
      <c r="D277" s="870"/>
      <c r="E277" s="866"/>
      <c r="F277" s="865"/>
      <c r="G277" s="838"/>
      <c r="H277" s="838"/>
      <c r="I277" s="838"/>
      <c r="J277" s="838"/>
      <c r="K277" s="143"/>
    </row>
    <row r="278" spans="1:11" s="837" customFormat="1" x14ac:dyDescent="0.2">
      <c r="A278" s="864"/>
      <c r="B278" s="864"/>
      <c r="C278" s="869"/>
      <c r="D278" s="870"/>
      <c r="E278" s="866"/>
      <c r="F278" s="865"/>
      <c r="G278" s="838"/>
      <c r="H278" s="838"/>
      <c r="I278" s="838"/>
      <c r="J278" s="838"/>
      <c r="K278" s="143"/>
    </row>
    <row r="279" spans="1:11" s="837" customFormat="1" x14ac:dyDescent="0.2">
      <c r="A279" s="864"/>
      <c r="B279" s="864"/>
      <c r="C279" s="869"/>
      <c r="D279" s="870"/>
      <c r="E279" s="866"/>
      <c r="F279" s="865"/>
      <c r="G279" s="838"/>
      <c r="H279" s="838"/>
      <c r="I279" s="838"/>
      <c r="J279" s="838"/>
      <c r="K279" s="143"/>
    </row>
    <row r="280" spans="1:11" s="837" customFormat="1" x14ac:dyDescent="0.2">
      <c r="A280" s="864"/>
      <c r="B280" s="864"/>
      <c r="C280" s="869"/>
      <c r="D280" s="870"/>
      <c r="E280" s="866"/>
      <c r="F280" s="865"/>
      <c r="G280" s="838"/>
      <c r="H280" s="838"/>
      <c r="I280" s="838"/>
      <c r="J280" s="838"/>
      <c r="K280" s="143"/>
    </row>
    <row r="281" spans="1:11" s="837" customFormat="1" x14ac:dyDescent="0.2">
      <c r="A281" s="864"/>
      <c r="B281" s="864"/>
      <c r="C281" s="869"/>
      <c r="D281" s="870"/>
      <c r="E281" s="866"/>
      <c r="F281" s="865"/>
      <c r="G281" s="838"/>
      <c r="H281" s="838"/>
      <c r="I281" s="838"/>
      <c r="J281" s="838"/>
      <c r="K281" s="143"/>
    </row>
    <row r="282" spans="1:11" s="837" customFormat="1" x14ac:dyDescent="0.2">
      <c r="A282" s="864"/>
      <c r="B282" s="864"/>
      <c r="C282" s="869"/>
      <c r="D282" s="870"/>
      <c r="E282" s="866"/>
      <c r="F282" s="865"/>
      <c r="G282" s="838"/>
      <c r="H282" s="838"/>
      <c r="I282" s="838"/>
      <c r="J282" s="838"/>
      <c r="K282" s="143"/>
    </row>
    <row r="283" spans="1:11" s="837" customFormat="1" x14ac:dyDescent="0.2">
      <c r="A283" s="864"/>
      <c r="B283" s="864"/>
      <c r="C283" s="869"/>
      <c r="D283" s="870"/>
      <c r="E283" s="866"/>
      <c r="F283" s="865"/>
      <c r="G283" s="838"/>
      <c r="H283" s="838"/>
      <c r="I283" s="838"/>
      <c r="J283" s="838"/>
      <c r="K283" s="143"/>
    </row>
    <row r="284" spans="1:11" s="837" customFormat="1" x14ac:dyDescent="0.2">
      <c r="A284" s="864"/>
      <c r="B284" s="864"/>
      <c r="C284" s="869"/>
      <c r="D284" s="870"/>
      <c r="E284" s="866"/>
      <c r="F284" s="865"/>
      <c r="G284" s="838"/>
      <c r="H284" s="838"/>
      <c r="I284" s="838"/>
      <c r="J284" s="838"/>
      <c r="K284" s="143"/>
    </row>
    <row r="285" spans="1:11" s="837" customFormat="1" x14ac:dyDescent="0.2">
      <c r="A285" s="864"/>
      <c r="B285" s="864"/>
      <c r="C285" s="869"/>
      <c r="D285" s="870"/>
      <c r="E285" s="866"/>
      <c r="F285" s="865"/>
      <c r="G285" s="838"/>
      <c r="H285" s="838"/>
      <c r="I285" s="838"/>
      <c r="J285" s="838"/>
      <c r="K285" s="143"/>
    </row>
    <row r="286" spans="1:11" s="837" customFormat="1" x14ac:dyDescent="0.2">
      <c r="A286" s="864"/>
      <c r="B286" s="864"/>
      <c r="C286" s="869"/>
      <c r="D286" s="870"/>
      <c r="E286" s="866"/>
      <c r="F286" s="865"/>
      <c r="G286" s="838"/>
      <c r="H286" s="838"/>
      <c r="I286" s="838"/>
      <c r="J286" s="838"/>
      <c r="K286" s="143"/>
    </row>
    <row r="287" spans="1:11" s="837" customFormat="1" x14ac:dyDescent="0.2">
      <c r="A287" s="864"/>
      <c r="B287" s="864"/>
      <c r="C287" s="869"/>
      <c r="D287" s="870"/>
      <c r="E287" s="866"/>
      <c r="F287" s="865"/>
      <c r="G287" s="838"/>
      <c r="H287" s="838"/>
      <c r="I287" s="838"/>
      <c r="J287" s="838"/>
      <c r="K287" s="143"/>
    </row>
    <row r="288" spans="1:11" s="837" customFormat="1" x14ac:dyDescent="0.2">
      <c r="A288" s="864"/>
      <c r="B288" s="864"/>
      <c r="C288" s="869"/>
      <c r="D288" s="870"/>
      <c r="E288" s="866"/>
      <c r="F288" s="865"/>
      <c r="G288" s="838"/>
      <c r="H288" s="838"/>
      <c r="I288" s="838"/>
      <c r="J288" s="838"/>
      <c r="K288" s="143"/>
    </row>
    <row r="289" spans="1:11" s="837" customFormat="1" x14ac:dyDescent="0.2">
      <c r="A289" s="864"/>
      <c r="B289" s="864"/>
      <c r="C289" s="869"/>
      <c r="D289" s="870"/>
      <c r="E289" s="866"/>
      <c r="F289" s="865"/>
      <c r="G289" s="838"/>
      <c r="H289" s="838"/>
      <c r="I289" s="838"/>
      <c r="J289" s="838"/>
      <c r="K289" s="143"/>
    </row>
    <row r="290" spans="1:11" s="837" customFormat="1" x14ac:dyDescent="0.2">
      <c r="A290" s="864"/>
      <c r="B290" s="864"/>
      <c r="C290" s="869"/>
      <c r="D290" s="870"/>
      <c r="E290" s="866"/>
      <c r="F290" s="865"/>
      <c r="G290" s="838"/>
      <c r="H290" s="838"/>
      <c r="I290" s="838"/>
      <c r="J290" s="838"/>
      <c r="K290" s="143"/>
    </row>
    <row r="291" spans="1:11" s="837" customFormat="1" x14ac:dyDescent="0.2">
      <c r="A291" s="864"/>
      <c r="B291" s="864"/>
      <c r="C291" s="869"/>
      <c r="D291" s="870"/>
      <c r="E291" s="866"/>
      <c r="F291" s="865"/>
      <c r="G291" s="838"/>
      <c r="H291" s="838"/>
      <c r="I291" s="838"/>
      <c r="J291" s="838"/>
      <c r="K291" s="143"/>
    </row>
    <row r="292" spans="1:11" s="837" customFormat="1" x14ac:dyDescent="0.2">
      <c r="A292" s="864"/>
      <c r="B292" s="864"/>
      <c r="C292" s="869"/>
      <c r="D292" s="870"/>
      <c r="E292" s="866"/>
      <c r="F292" s="865"/>
      <c r="G292" s="838"/>
      <c r="H292" s="838"/>
      <c r="I292" s="838"/>
      <c r="J292" s="838"/>
      <c r="K292" s="143"/>
    </row>
    <row r="293" spans="1:11" s="837" customFormat="1" x14ac:dyDescent="0.2">
      <c r="A293" s="864"/>
      <c r="B293" s="864"/>
      <c r="C293" s="869"/>
      <c r="D293" s="870"/>
      <c r="E293" s="866"/>
      <c r="F293" s="865"/>
      <c r="G293" s="838"/>
      <c r="H293" s="838"/>
      <c r="I293" s="838"/>
      <c r="J293" s="838"/>
      <c r="K293" s="143"/>
    </row>
    <row r="294" spans="1:11" s="837" customFormat="1" x14ac:dyDescent="0.2">
      <c r="A294" s="864"/>
      <c r="B294" s="864"/>
      <c r="C294" s="869"/>
      <c r="D294" s="870"/>
      <c r="E294" s="866"/>
      <c r="F294" s="865"/>
      <c r="G294" s="838"/>
      <c r="H294" s="838"/>
      <c r="I294" s="838"/>
      <c r="J294" s="838"/>
      <c r="K294" s="143"/>
    </row>
    <row r="295" spans="1:11" s="837" customFormat="1" x14ac:dyDescent="0.2">
      <c r="A295" s="864"/>
      <c r="B295" s="864"/>
      <c r="C295" s="869"/>
      <c r="D295" s="870"/>
      <c r="E295" s="866"/>
      <c r="F295" s="865"/>
      <c r="G295" s="838"/>
      <c r="H295" s="838"/>
      <c r="I295" s="838"/>
      <c r="J295" s="838"/>
      <c r="K295" s="143"/>
    </row>
    <row r="296" spans="1:11" s="837" customFormat="1" x14ac:dyDescent="0.2">
      <c r="A296" s="864"/>
      <c r="B296" s="864"/>
      <c r="C296" s="869"/>
      <c r="D296" s="870"/>
      <c r="E296" s="866"/>
      <c r="F296" s="865"/>
      <c r="G296" s="838"/>
      <c r="H296" s="838"/>
      <c r="I296" s="838"/>
      <c r="J296" s="838"/>
      <c r="K296" s="143"/>
    </row>
    <row r="297" spans="1:11" s="837" customFormat="1" x14ac:dyDescent="0.2">
      <c r="A297" s="864"/>
      <c r="B297" s="864"/>
      <c r="C297" s="869"/>
      <c r="D297" s="870"/>
      <c r="E297" s="866"/>
      <c r="F297" s="865"/>
      <c r="G297" s="838"/>
      <c r="H297" s="838"/>
      <c r="I297" s="838"/>
      <c r="J297" s="838"/>
      <c r="K297" s="143"/>
    </row>
    <row r="298" spans="1:11" s="837" customFormat="1" x14ac:dyDescent="0.2">
      <c r="A298" s="864"/>
      <c r="B298" s="864"/>
      <c r="C298" s="869"/>
      <c r="D298" s="870"/>
      <c r="E298" s="866"/>
      <c r="F298" s="865"/>
      <c r="G298" s="838"/>
      <c r="H298" s="838"/>
      <c r="I298" s="838"/>
      <c r="J298" s="838"/>
      <c r="K298" s="143"/>
    </row>
    <row r="299" spans="1:11" s="837" customFormat="1" x14ac:dyDescent="0.2">
      <c r="A299" s="864"/>
      <c r="B299" s="864"/>
      <c r="C299" s="869"/>
      <c r="D299" s="870"/>
      <c r="E299" s="866"/>
      <c r="F299" s="865"/>
      <c r="G299" s="838"/>
      <c r="H299" s="838"/>
      <c r="I299" s="838"/>
      <c r="J299" s="838"/>
      <c r="K299" s="143"/>
    </row>
    <row r="300" spans="1:11" s="837" customFormat="1" x14ac:dyDescent="0.2">
      <c r="A300" s="864"/>
      <c r="B300" s="864"/>
      <c r="C300" s="869"/>
      <c r="D300" s="870"/>
      <c r="E300" s="866"/>
      <c r="F300" s="865"/>
      <c r="G300" s="838"/>
      <c r="H300" s="838"/>
      <c r="I300" s="838"/>
      <c r="J300" s="838"/>
      <c r="K300" s="143"/>
    </row>
    <row r="301" spans="1:11" s="837" customFormat="1" x14ac:dyDescent="0.2">
      <c r="A301" s="864"/>
      <c r="B301" s="864"/>
      <c r="C301" s="869"/>
      <c r="D301" s="870"/>
      <c r="E301" s="866"/>
      <c r="F301" s="865"/>
      <c r="G301" s="838"/>
      <c r="H301" s="838"/>
      <c r="I301" s="838"/>
      <c r="J301" s="838"/>
      <c r="K301" s="143"/>
    </row>
    <row r="302" spans="1:11" s="837" customFormat="1" x14ac:dyDescent="0.2">
      <c r="A302" s="864"/>
      <c r="B302" s="864"/>
      <c r="C302" s="869"/>
      <c r="D302" s="870"/>
      <c r="E302" s="866"/>
      <c r="F302" s="865"/>
      <c r="G302" s="838"/>
      <c r="H302" s="838"/>
      <c r="I302" s="838"/>
      <c r="J302" s="838"/>
      <c r="K302" s="143"/>
    </row>
    <row r="303" spans="1:11" s="837" customFormat="1" x14ac:dyDescent="0.2">
      <c r="A303" s="864"/>
      <c r="B303" s="864"/>
      <c r="C303" s="869"/>
      <c r="D303" s="870"/>
      <c r="E303" s="866"/>
      <c r="F303" s="865"/>
      <c r="G303" s="838"/>
      <c r="H303" s="838"/>
      <c r="I303" s="838"/>
      <c r="J303" s="838"/>
      <c r="K303" s="143"/>
    </row>
    <row r="304" spans="1:11" s="837" customFormat="1" x14ac:dyDescent="0.2">
      <c r="A304" s="864"/>
      <c r="B304" s="864"/>
      <c r="C304" s="869"/>
      <c r="D304" s="870"/>
      <c r="E304" s="866"/>
      <c r="F304" s="865"/>
      <c r="G304" s="838"/>
      <c r="H304" s="838"/>
      <c r="I304" s="838"/>
      <c r="J304" s="838"/>
      <c r="K304" s="143"/>
    </row>
    <row r="305" spans="1:11" s="837" customFormat="1" x14ac:dyDescent="0.2">
      <c r="A305" s="864"/>
      <c r="B305" s="864"/>
      <c r="C305" s="869"/>
      <c r="D305" s="870"/>
      <c r="E305" s="866"/>
      <c r="F305" s="865"/>
      <c r="G305" s="838"/>
      <c r="H305" s="838"/>
      <c r="I305" s="838"/>
      <c r="J305" s="838"/>
      <c r="K305" s="143"/>
    </row>
    <row r="306" spans="1:11" s="837" customFormat="1" x14ac:dyDescent="0.2">
      <c r="A306" s="864"/>
      <c r="B306" s="864"/>
      <c r="C306" s="869"/>
      <c r="D306" s="870"/>
      <c r="E306" s="866"/>
      <c r="F306" s="865"/>
      <c r="G306" s="838"/>
      <c r="H306" s="838"/>
      <c r="I306" s="838"/>
      <c r="J306" s="838"/>
      <c r="K306" s="143"/>
    </row>
    <row r="307" spans="1:11" s="837" customFormat="1" x14ac:dyDescent="0.2">
      <c r="A307" s="864"/>
      <c r="B307" s="864"/>
      <c r="C307" s="869"/>
      <c r="D307" s="870"/>
      <c r="E307" s="866"/>
      <c r="F307" s="865"/>
      <c r="G307" s="838"/>
      <c r="H307" s="838"/>
      <c r="I307" s="838"/>
      <c r="J307" s="838"/>
      <c r="K307" s="143"/>
    </row>
    <row r="308" spans="1:11" s="837" customFormat="1" x14ac:dyDescent="0.2">
      <c r="A308" s="864"/>
      <c r="B308" s="864"/>
      <c r="C308" s="869"/>
      <c r="D308" s="870"/>
      <c r="E308" s="866"/>
      <c r="F308" s="865"/>
      <c r="G308" s="838"/>
      <c r="H308" s="838"/>
      <c r="I308" s="838"/>
      <c r="J308" s="838"/>
      <c r="K308" s="143"/>
    </row>
    <row r="309" spans="1:11" s="837" customFormat="1" x14ac:dyDescent="0.2">
      <c r="A309" s="864"/>
      <c r="B309" s="864"/>
      <c r="C309" s="869"/>
      <c r="D309" s="870"/>
      <c r="E309" s="866"/>
      <c r="F309" s="865"/>
      <c r="G309" s="838"/>
      <c r="H309" s="838"/>
      <c r="I309" s="838"/>
      <c r="J309" s="838"/>
      <c r="K309" s="143"/>
    </row>
    <row r="310" spans="1:11" s="837" customFormat="1" x14ac:dyDescent="0.2">
      <c r="A310" s="864"/>
      <c r="B310" s="864"/>
      <c r="C310" s="869"/>
      <c r="D310" s="870"/>
      <c r="E310" s="866"/>
      <c r="F310" s="865"/>
      <c r="G310" s="838"/>
      <c r="H310" s="838"/>
      <c r="I310" s="838"/>
      <c r="J310" s="838"/>
      <c r="K310" s="143"/>
    </row>
    <row r="311" spans="1:11" s="837" customFormat="1" x14ac:dyDescent="0.2">
      <c r="A311" s="864"/>
      <c r="B311" s="864"/>
      <c r="C311" s="869"/>
      <c r="D311" s="870"/>
      <c r="E311" s="866"/>
      <c r="F311" s="865"/>
      <c r="G311" s="838"/>
      <c r="H311" s="838"/>
      <c r="I311" s="838"/>
      <c r="J311" s="838"/>
      <c r="K311" s="143"/>
    </row>
    <row r="312" spans="1:11" s="837" customFormat="1" x14ac:dyDescent="0.2">
      <c r="A312" s="864"/>
      <c r="B312" s="864"/>
      <c r="C312" s="869"/>
      <c r="D312" s="870"/>
      <c r="E312" s="866"/>
      <c r="F312" s="865"/>
      <c r="G312" s="838"/>
      <c r="H312" s="838"/>
      <c r="I312" s="838"/>
      <c r="J312" s="838"/>
      <c r="K312" s="143"/>
    </row>
    <row r="313" spans="1:11" s="837" customFormat="1" x14ac:dyDescent="0.2">
      <c r="A313" s="864"/>
      <c r="B313" s="864"/>
      <c r="C313" s="869"/>
      <c r="D313" s="870"/>
      <c r="E313" s="866"/>
      <c r="F313" s="865"/>
      <c r="G313" s="838"/>
      <c r="H313" s="838"/>
      <c r="I313" s="838"/>
      <c r="J313" s="838"/>
      <c r="K313" s="143"/>
    </row>
    <row r="314" spans="1:11" s="837" customFormat="1" x14ac:dyDescent="0.2">
      <c r="A314" s="864"/>
      <c r="B314" s="864"/>
      <c r="C314" s="869"/>
      <c r="D314" s="870"/>
      <c r="E314" s="866"/>
      <c r="F314" s="865"/>
      <c r="G314" s="838"/>
      <c r="H314" s="838"/>
      <c r="I314" s="838"/>
      <c r="J314" s="838"/>
      <c r="K314" s="143"/>
    </row>
    <row r="315" spans="1:11" s="837" customFormat="1" x14ac:dyDescent="0.2">
      <c r="A315" s="864"/>
      <c r="B315" s="864"/>
      <c r="C315" s="869"/>
      <c r="D315" s="870"/>
      <c r="E315" s="866"/>
      <c r="F315" s="865"/>
      <c r="G315" s="838"/>
      <c r="H315" s="838"/>
      <c r="I315" s="838"/>
      <c r="J315" s="838"/>
      <c r="K315" s="143"/>
    </row>
    <row r="316" spans="1:11" s="837" customFormat="1" x14ac:dyDescent="0.2">
      <c r="A316" s="864"/>
      <c r="B316" s="864"/>
      <c r="C316" s="869"/>
      <c r="D316" s="870"/>
      <c r="E316" s="866"/>
      <c r="F316" s="865"/>
      <c r="G316" s="838"/>
      <c r="H316" s="838"/>
      <c r="I316" s="838"/>
      <c r="J316" s="838"/>
      <c r="K316" s="143"/>
    </row>
    <row r="317" spans="1:11" s="837" customFormat="1" x14ac:dyDescent="0.2">
      <c r="A317" s="864"/>
      <c r="B317" s="864"/>
      <c r="C317" s="869"/>
      <c r="D317" s="870"/>
      <c r="E317" s="866"/>
      <c r="F317" s="865"/>
      <c r="G317" s="838"/>
      <c r="H317" s="838"/>
      <c r="I317" s="838"/>
      <c r="J317" s="838"/>
      <c r="K317" s="143"/>
    </row>
    <row r="318" spans="1:11" s="837" customFormat="1" x14ac:dyDescent="0.2">
      <c r="A318" s="864"/>
      <c r="B318" s="864"/>
      <c r="C318" s="869"/>
      <c r="D318" s="870"/>
      <c r="E318" s="866"/>
      <c r="F318" s="865"/>
      <c r="G318" s="838"/>
      <c r="H318" s="838"/>
      <c r="I318" s="838"/>
      <c r="J318" s="838"/>
      <c r="K318" s="143"/>
    </row>
    <row r="319" spans="1:11" s="837" customFormat="1" x14ac:dyDescent="0.2">
      <c r="A319" s="864"/>
      <c r="B319" s="864"/>
      <c r="C319" s="869"/>
      <c r="D319" s="870"/>
      <c r="E319" s="866"/>
      <c r="F319" s="865"/>
      <c r="G319" s="838"/>
      <c r="H319" s="838"/>
      <c r="I319" s="838"/>
      <c r="J319" s="838"/>
      <c r="K319" s="143"/>
    </row>
    <row r="320" spans="1:11" s="837" customFormat="1" x14ac:dyDescent="0.2">
      <c r="A320" s="864"/>
      <c r="B320" s="864"/>
      <c r="C320" s="869"/>
      <c r="D320" s="870"/>
      <c r="E320" s="866"/>
      <c r="F320" s="865"/>
      <c r="G320" s="838"/>
      <c r="H320" s="838"/>
      <c r="I320" s="838"/>
      <c r="J320" s="838"/>
      <c r="K320" s="143"/>
    </row>
    <row r="321" spans="1:11" s="837" customFormat="1" x14ac:dyDescent="0.2">
      <c r="A321" s="864"/>
      <c r="B321" s="864"/>
      <c r="C321" s="869"/>
      <c r="D321" s="870"/>
      <c r="E321" s="866"/>
      <c r="F321" s="865"/>
      <c r="G321" s="838"/>
      <c r="H321" s="838"/>
      <c r="I321" s="838"/>
      <c r="J321" s="838"/>
      <c r="K321" s="143"/>
    </row>
    <row r="322" spans="1:11" s="837" customFormat="1" x14ac:dyDescent="0.2">
      <c r="A322" s="864"/>
      <c r="B322" s="864"/>
      <c r="C322" s="869"/>
      <c r="D322" s="870"/>
      <c r="E322" s="866"/>
      <c r="F322" s="865"/>
      <c r="G322" s="838"/>
      <c r="H322" s="838"/>
      <c r="I322" s="838"/>
      <c r="J322" s="838"/>
      <c r="K322" s="143"/>
    </row>
    <row r="323" spans="1:11" s="837" customFormat="1" x14ac:dyDescent="0.2">
      <c r="A323" s="864"/>
      <c r="B323" s="864"/>
      <c r="C323" s="869"/>
      <c r="D323" s="870"/>
      <c r="E323" s="866"/>
      <c r="F323" s="865"/>
      <c r="G323" s="838"/>
      <c r="H323" s="838"/>
      <c r="I323" s="838"/>
      <c r="J323" s="838"/>
      <c r="K323" s="143"/>
    </row>
    <row r="324" spans="1:11" s="837" customFormat="1" x14ac:dyDescent="0.2">
      <c r="A324" s="864"/>
      <c r="B324" s="864"/>
      <c r="C324" s="869"/>
      <c r="D324" s="870"/>
      <c r="E324" s="866"/>
      <c r="F324" s="865"/>
      <c r="G324" s="838"/>
      <c r="H324" s="838"/>
      <c r="I324" s="838"/>
      <c r="J324" s="838"/>
      <c r="K324" s="143"/>
    </row>
    <row r="325" spans="1:11" s="837" customFormat="1" x14ac:dyDescent="0.2">
      <c r="A325" s="864"/>
      <c r="B325" s="864"/>
      <c r="C325" s="869"/>
      <c r="D325" s="870"/>
      <c r="E325" s="866"/>
      <c r="F325" s="865"/>
      <c r="G325" s="838"/>
      <c r="H325" s="838"/>
      <c r="I325" s="838"/>
      <c r="J325" s="838"/>
      <c r="K325" s="143"/>
    </row>
    <row r="326" spans="1:11" s="837" customFormat="1" x14ac:dyDescent="0.2">
      <c r="A326" s="864"/>
      <c r="B326" s="864"/>
      <c r="C326" s="869"/>
      <c r="D326" s="870"/>
      <c r="E326" s="866"/>
      <c r="F326" s="865"/>
      <c r="G326" s="838"/>
      <c r="H326" s="838"/>
      <c r="I326" s="838"/>
      <c r="J326" s="838"/>
      <c r="K326" s="143"/>
    </row>
    <row r="327" spans="1:11" s="837" customFormat="1" x14ac:dyDescent="0.2">
      <c r="A327" s="864"/>
      <c r="B327" s="864"/>
      <c r="C327" s="869"/>
      <c r="D327" s="870"/>
      <c r="E327" s="866"/>
      <c r="F327" s="865"/>
      <c r="G327" s="838"/>
      <c r="H327" s="838"/>
      <c r="I327" s="838"/>
      <c r="J327" s="838"/>
      <c r="K327" s="143"/>
    </row>
    <row r="328" spans="1:11" s="837" customFormat="1" x14ac:dyDescent="0.2">
      <c r="A328" s="864"/>
      <c r="B328" s="864"/>
      <c r="C328" s="869"/>
      <c r="D328" s="870"/>
      <c r="E328" s="866"/>
      <c r="F328" s="865"/>
      <c r="G328" s="838"/>
      <c r="H328" s="838"/>
      <c r="I328" s="838"/>
      <c r="J328" s="838"/>
      <c r="K328" s="143"/>
    </row>
    <row r="329" spans="1:11" s="837" customFormat="1" x14ac:dyDescent="0.2">
      <c r="A329" s="864"/>
      <c r="B329" s="864"/>
      <c r="C329" s="869"/>
      <c r="D329" s="870"/>
      <c r="E329" s="866"/>
      <c r="F329" s="865"/>
      <c r="G329" s="838"/>
      <c r="H329" s="838"/>
      <c r="I329" s="838"/>
      <c r="J329" s="838"/>
      <c r="K329" s="143"/>
    </row>
    <row r="330" spans="1:11" s="837" customFormat="1" x14ac:dyDescent="0.2">
      <c r="A330" s="864"/>
      <c r="B330" s="864"/>
      <c r="C330" s="869"/>
      <c r="D330" s="870"/>
      <c r="E330" s="866"/>
      <c r="F330" s="865"/>
      <c r="G330" s="838"/>
      <c r="H330" s="838"/>
      <c r="I330" s="838"/>
      <c r="J330" s="838"/>
      <c r="K330" s="143"/>
    </row>
    <row r="331" spans="1:11" s="837" customFormat="1" x14ac:dyDescent="0.2">
      <c r="A331" s="864"/>
      <c r="B331" s="864"/>
      <c r="C331" s="869"/>
      <c r="D331" s="870"/>
      <c r="E331" s="866"/>
      <c r="F331" s="865"/>
      <c r="G331" s="838"/>
      <c r="H331" s="838"/>
      <c r="I331" s="838"/>
      <c r="J331" s="838"/>
      <c r="K331" s="143"/>
    </row>
    <row r="332" spans="1:11" s="837" customFormat="1" x14ac:dyDescent="0.2">
      <c r="A332" s="864"/>
      <c r="B332" s="864"/>
      <c r="C332" s="869"/>
      <c r="D332" s="870"/>
      <c r="E332" s="866"/>
      <c r="F332" s="865"/>
      <c r="G332" s="838"/>
      <c r="H332" s="838"/>
      <c r="I332" s="838"/>
      <c r="J332" s="838"/>
      <c r="K332" s="143"/>
    </row>
    <row r="333" spans="1:11" s="837" customFormat="1" x14ac:dyDescent="0.2">
      <c r="A333" s="864"/>
      <c r="B333" s="864"/>
      <c r="C333" s="869"/>
      <c r="D333" s="870"/>
      <c r="E333" s="866"/>
      <c r="F333" s="865"/>
      <c r="G333" s="838"/>
      <c r="H333" s="838"/>
      <c r="I333" s="838"/>
      <c r="J333" s="838"/>
      <c r="K333" s="143"/>
    </row>
    <row r="334" spans="1:11" s="837" customFormat="1" x14ac:dyDescent="0.2">
      <c r="A334" s="864"/>
      <c r="B334" s="864"/>
      <c r="C334" s="869"/>
      <c r="D334" s="870"/>
      <c r="E334" s="866"/>
      <c r="F334" s="865"/>
      <c r="G334" s="838"/>
      <c r="H334" s="838"/>
      <c r="I334" s="838"/>
      <c r="J334" s="838"/>
      <c r="K334" s="143"/>
    </row>
    <row r="335" spans="1:11" s="837" customFormat="1" x14ac:dyDescent="0.2">
      <c r="A335" s="864"/>
      <c r="B335" s="864"/>
      <c r="C335" s="869"/>
      <c r="D335" s="870"/>
      <c r="E335" s="866"/>
      <c r="F335" s="865"/>
      <c r="G335" s="838"/>
      <c r="H335" s="838"/>
      <c r="I335" s="838"/>
      <c r="J335" s="838"/>
      <c r="K335" s="143"/>
    </row>
    <row r="336" spans="1:11" s="837" customFormat="1" x14ac:dyDescent="0.2">
      <c r="A336" s="864"/>
      <c r="B336" s="864"/>
      <c r="C336" s="869"/>
      <c r="D336" s="870"/>
      <c r="E336" s="866"/>
      <c r="F336" s="865"/>
      <c r="G336" s="838"/>
      <c r="H336" s="838"/>
      <c r="I336" s="838"/>
      <c r="J336" s="838"/>
      <c r="K336" s="143"/>
    </row>
    <row r="337" spans="1:11" s="837" customFormat="1" x14ac:dyDescent="0.2">
      <c r="A337" s="864"/>
      <c r="B337" s="864"/>
      <c r="C337" s="869"/>
      <c r="D337" s="870"/>
      <c r="E337" s="866"/>
      <c r="F337" s="865"/>
      <c r="G337" s="838"/>
      <c r="H337" s="838"/>
      <c r="I337" s="838"/>
      <c r="J337" s="838"/>
      <c r="K337" s="143"/>
    </row>
    <row r="338" spans="1:11" s="837" customFormat="1" x14ac:dyDescent="0.2">
      <c r="A338" s="864"/>
      <c r="B338" s="864"/>
      <c r="C338" s="869"/>
      <c r="D338" s="870"/>
      <c r="E338" s="866"/>
      <c r="F338" s="865"/>
      <c r="G338" s="838"/>
      <c r="H338" s="838"/>
      <c r="I338" s="838"/>
      <c r="J338" s="838"/>
      <c r="K338" s="143"/>
    </row>
    <row r="339" spans="1:11" s="837" customFormat="1" x14ac:dyDescent="0.2">
      <c r="A339" s="864"/>
      <c r="B339" s="864"/>
      <c r="C339" s="869"/>
      <c r="D339" s="870"/>
      <c r="E339" s="866"/>
      <c r="F339" s="865"/>
      <c r="G339" s="838"/>
      <c r="H339" s="838"/>
      <c r="I339" s="838"/>
      <c r="J339" s="838"/>
      <c r="K339" s="143"/>
    </row>
    <row r="340" spans="1:11" s="837" customFormat="1" x14ac:dyDescent="0.2">
      <c r="A340" s="864"/>
      <c r="B340" s="864"/>
      <c r="C340" s="869"/>
      <c r="D340" s="870"/>
      <c r="E340" s="866"/>
      <c r="F340" s="865"/>
      <c r="G340" s="838"/>
      <c r="H340" s="838"/>
      <c r="I340" s="838"/>
      <c r="J340" s="838"/>
      <c r="K340" s="143"/>
    </row>
    <row r="341" spans="1:11" s="837" customFormat="1" x14ac:dyDescent="0.2">
      <c r="A341" s="864"/>
      <c r="B341" s="864"/>
      <c r="C341" s="869"/>
      <c r="D341" s="870"/>
      <c r="E341" s="866"/>
      <c r="F341" s="865"/>
      <c r="G341" s="838"/>
      <c r="H341" s="838"/>
      <c r="I341" s="838"/>
      <c r="J341" s="838"/>
      <c r="K341" s="143"/>
    </row>
    <row r="342" spans="1:11" s="837" customFormat="1" x14ac:dyDescent="0.2">
      <c r="A342" s="864"/>
      <c r="B342" s="864"/>
      <c r="C342" s="869"/>
      <c r="D342" s="870"/>
      <c r="E342" s="866"/>
      <c r="F342" s="865"/>
      <c r="G342" s="838"/>
      <c r="H342" s="838"/>
      <c r="I342" s="838"/>
      <c r="J342" s="838"/>
      <c r="K342" s="143"/>
    </row>
    <row r="343" spans="1:11" s="837" customFormat="1" x14ac:dyDescent="0.2">
      <c r="A343" s="864"/>
      <c r="B343" s="864"/>
      <c r="C343" s="869"/>
      <c r="D343" s="870"/>
      <c r="E343" s="866"/>
      <c r="F343" s="865"/>
      <c r="G343" s="838"/>
      <c r="H343" s="838"/>
      <c r="I343" s="838"/>
      <c r="J343" s="838"/>
      <c r="K343" s="143"/>
    </row>
    <row r="344" spans="1:11" s="837" customFormat="1" x14ac:dyDescent="0.2">
      <c r="A344" s="864"/>
      <c r="B344" s="864"/>
      <c r="C344" s="869"/>
      <c r="D344" s="870"/>
      <c r="E344" s="866"/>
      <c r="F344" s="865"/>
      <c r="G344" s="838"/>
      <c r="H344" s="838"/>
      <c r="I344" s="838"/>
      <c r="J344" s="838"/>
      <c r="K344" s="143"/>
    </row>
    <row r="345" spans="1:11" s="837" customFormat="1" x14ac:dyDescent="0.2">
      <c r="A345" s="864"/>
      <c r="B345" s="864"/>
      <c r="C345" s="869"/>
      <c r="D345" s="870"/>
      <c r="E345" s="866"/>
      <c r="F345" s="865"/>
      <c r="G345" s="838"/>
      <c r="H345" s="838"/>
      <c r="I345" s="838"/>
      <c r="J345" s="838"/>
      <c r="K345" s="143"/>
    </row>
    <row r="346" spans="1:11" s="837" customFormat="1" x14ac:dyDescent="0.2">
      <c r="A346" s="864"/>
      <c r="B346" s="864"/>
      <c r="C346" s="869"/>
      <c r="D346" s="870"/>
      <c r="E346" s="866"/>
      <c r="F346" s="865"/>
      <c r="G346" s="838"/>
      <c r="H346" s="838"/>
      <c r="I346" s="838"/>
      <c r="J346" s="838"/>
      <c r="K346" s="143"/>
    </row>
    <row r="347" spans="1:11" s="837" customFormat="1" x14ac:dyDescent="0.2">
      <c r="A347" s="864"/>
      <c r="B347" s="864"/>
      <c r="C347" s="869"/>
      <c r="D347" s="870"/>
      <c r="E347" s="866"/>
      <c r="F347" s="865"/>
      <c r="G347" s="838"/>
      <c r="H347" s="838"/>
      <c r="I347" s="838"/>
      <c r="J347" s="838"/>
      <c r="K347" s="143"/>
    </row>
    <row r="348" spans="1:11" s="837" customFormat="1" x14ac:dyDescent="0.2">
      <c r="A348" s="864"/>
      <c r="B348" s="864"/>
      <c r="C348" s="869"/>
      <c r="D348" s="870"/>
      <c r="E348" s="866"/>
      <c r="F348" s="865"/>
      <c r="G348" s="838"/>
      <c r="H348" s="838"/>
      <c r="I348" s="838"/>
      <c r="J348" s="838"/>
      <c r="K348" s="143"/>
    </row>
    <row r="349" spans="1:11" s="837" customFormat="1" x14ac:dyDescent="0.2">
      <c r="A349" s="864"/>
      <c r="B349" s="864"/>
      <c r="C349" s="869"/>
      <c r="D349" s="870"/>
      <c r="E349" s="866"/>
      <c r="F349" s="865"/>
      <c r="G349" s="838"/>
      <c r="H349" s="838"/>
      <c r="I349" s="838"/>
      <c r="J349" s="838"/>
      <c r="K349" s="143"/>
    </row>
    <row r="350" spans="1:11" s="837" customFormat="1" x14ac:dyDescent="0.2">
      <c r="A350" s="864"/>
      <c r="B350" s="864"/>
      <c r="C350" s="869"/>
      <c r="D350" s="870"/>
      <c r="E350" s="866"/>
      <c r="F350" s="865"/>
      <c r="G350" s="838"/>
      <c r="H350" s="838"/>
      <c r="I350" s="838"/>
      <c r="J350" s="838"/>
      <c r="K350" s="143"/>
    </row>
    <row r="351" spans="1:11" s="837" customFormat="1" x14ac:dyDescent="0.2">
      <c r="A351" s="864"/>
      <c r="B351" s="864"/>
      <c r="C351" s="869"/>
      <c r="D351" s="870"/>
      <c r="E351" s="866"/>
      <c r="F351" s="865"/>
      <c r="G351" s="838"/>
      <c r="H351" s="838"/>
      <c r="I351" s="838"/>
      <c r="J351" s="838"/>
      <c r="K351" s="143"/>
    </row>
    <row r="352" spans="1:11" s="837" customFormat="1" x14ac:dyDescent="0.2">
      <c r="A352" s="864"/>
      <c r="B352" s="864"/>
      <c r="C352" s="869"/>
      <c r="D352" s="870"/>
      <c r="E352" s="866"/>
      <c r="F352" s="865"/>
      <c r="G352" s="838"/>
      <c r="H352" s="838"/>
      <c r="I352" s="838"/>
      <c r="J352" s="838"/>
      <c r="K352" s="143"/>
    </row>
    <row r="353" spans="1:11" s="837" customFormat="1" x14ac:dyDescent="0.2">
      <c r="A353" s="864"/>
      <c r="B353" s="864"/>
      <c r="C353" s="869"/>
      <c r="D353" s="870"/>
      <c r="E353" s="866"/>
      <c r="F353" s="865"/>
      <c r="G353" s="838"/>
      <c r="H353" s="838"/>
      <c r="I353" s="838"/>
      <c r="J353" s="838"/>
      <c r="K353" s="143"/>
    </row>
    <row r="354" spans="1:11" s="837" customFormat="1" x14ac:dyDescent="0.2">
      <c r="A354" s="864"/>
      <c r="B354" s="864"/>
      <c r="C354" s="869"/>
      <c r="D354" s="870"/>
      <c r="E354" s="866"/>
      <c r="F354" s="865"/>
      <c r="G354" s="838"/>
      <c r="H354" s="838"/>
      <c r="I354" s="838"/>
      <c r="J354" s="838"/>
      <c r="K354" s="143"/>
    </row>
    <row r="355" spans="1:11" s="837" customFormat="1" x14ac:dyDescent="0.2">
      <c r="A355" s="864"/>
      <c r="B355" s="864"/>
      <c r="C355" s="869"/>
      <c r="D355" s="870"/>
      <c r="E355" s="866"/>
      <c r="F355" s="865"/>
      <c r="G355" s="838"/>
      <c r="H355" s="838"/>
      <c r="I355" s="838"/>
      <c r="J355" s="838"/>
      <c r="K355" s="143"/>
    </row>
    <row r="356" spans="1:11" s="837" customFormat="1" x14ac:dyDescent="0.2">
      <c r="A356" s="864"/>
      <c r="B356" s="864"/>
      <c r="C356" s="869"/>
      <c r="D356" s="870"/>
      <c r="E356" s="866"/>
      <c r="F356" s="865"/>
      <c r="G356" s="838"/>
      <c r="H356" s="838"/>
      <c r="I356" s="838"/>
      <c r="J356" s="838"/>
      <c r="K356" s="143"/>
    </row>
    <row r="357" spans="1:11" s="837" customFormat="1" x14ac:dyDescent="0.2">
      <c r="A357" s="864"/>
      <c r="B357" s="864"/>
      <c r="C357" s="869"/>
      <c r="D357" s="870"/>
      <c r="E357" s="866"/>
      <c r="F357" s="865"/>
      <c r="G357" s="838"/>
      <c r="H357" s="838"/>
      <c r="I357" s="838"/>
      <c r="J357" s="838"/>
      <c r="K357" s="143"/>
    </row>
    <row r="358" spans="1:11" s="837" customFormat="1" x14ac:dyDescent="0.2">
      <c r="A358" s="864"/>
      <c r="B358" s="864"/>
      <c r="C358" s="869"/>
      <c r="D358" s="870"/>
      <c r="E358" s="866"/>
      <c r="F358" s="865"/>
      <c r="G358" s="838"/>
      <c r="H358" s="838"/>
      <c r="I358" s="838"/>
      <c r="J358" s="838"/>
      <c r="K358" s="143"/>
    </row>
    <row r="359" spans="1:11" s="837" customFormat="1" x14ac:dyDescent="0.2">
      <c r="A359" s="864"/>
      <c r="B359" s="864"/>
      <c r="C359" s="869"/>
      <c r="D359" s="870"/>
      <c r="E359" s="866"/>
      <c r="F359" s="865"/>
      <c r="G359" s="838"/>
      <c r="H359" s="838"/>
      <c r="I359" s="838"/>
      <c r="J359" s="838"/>
      <c r="K359" s="143"/>
    </row>
    <row r="360" spans="1:11" s="837" customFormat="1" x14ac:dyDescent="0.2">
      <c r="A360" s="838"/>
      <c r="B360" s="838"/>
      <c r="C360" s="143"/>
      <c r="D360" s="143"/>
      <c r="E360" s="838"/>
      <c r="F360" s="838"/>
      <c r="G360" s="838"/>
      <c r="H360" s="838"/>
      <c r="I360" s="838"/>
      <c r="J360" s="838"/>
      <c r="K360" s="143"/>
    </row>
    <row r="361" spans="1:11" s="837" customFormat="1" x14ac:dyDescent="0.2">
      <c r="A361" s="838"/>
      <c r="B361" s="838"/>
      <c r="C361" s="143"/>
      <c r="D361" s="143"/>
      <c r="E361" s="838"/>
      <c r="F361" s="838"/>
      <c r="G361" s="838"/>
      <c r="H361" s="838"/>
      <c r="I361" s="838"/>
      <c r="J361" s="838"/>
      <c r="K361" s="143"/>
    </row>
    <row r="362" spans="1:11" s="837" customFormat="1" x14ac:dyDescent="0.2">
      <c r="A362" s="838"/>
      <c r="B362" s="838"/>
      <c r="C362" s="143"/>
      <c r="D362" s="143"/>
      <c r="E362" s="838"/>
      <c r="F362" s="838"/>
      <c r="G362" s="838"/>
      <c r="H362" s="838"/>
      <c r="I362" s="838"/>
      <c r="J362" s="838"/>
      <c r="K362" s="143"/>
    </row>
    <row r="363" spans="1:11" s="837" customFormat="1" x14ac:dyDescent="0.2">
      <c r="A363" s="838"/>
      <c r="B363" s="838"/>
      <c r="C363" s="143"/>
      <c r="D363" s="143"/>
      <c r="E363" s="838"/>
      <c r="F363" s="838"/>
      <c r="G363" s="838"/>
      <c r="H363" s="838"/>
      <c r="I363" s="838"/>
      <c r="J363" s="838"/>
      <c r="K363" s="143"/>
    </row>
    <row r="364" spans="1:11" s="837" customFormat="1" x14ac:dyDescent="0.2">
      <c r="A364" s="838"/>
      <c r="B364" s="838"/>
      <c r="C364" s="143"/>
      <c r="D364" s="143"/>
      <c r="E364" s="838"/>
      <c r="F364" s="838"/>
      <c r="G364" s="838"/>
      <c r="H364" s="838"/>
      <c r="I364" s="838"/>
      <c r="J364" s="838"/>
      <c r="K364" s="143"/>
    </row>
    <row r="365" spans="1:11" s="837" customFormat="1" x14ac:dyDescent="0.2">
      <c r="A365" s="838"/>
      <c r="B365" s="838"/>
      <c r="C365" s="143"/>
      <c r="D365" s="143"/>
      <c r="E365" s="838"/>
      <c r="F365" s="838"/>
      <c r="G365" s="838"/>
      <c r="H365" s="838"/>
      <c r="I365" s="838"/>
      <c r="J365" s="838"/>
      <c r="K365" s="143"/>
    </row>
    <row r="366" spans="1:11" s="837" customFormat="1" x14ac:dyDescent="0.2">
      <c r="A366" s="838"/>
      <c r="B366" s="838"/>
      <c r="C366" s="143"/>
      <c r="D366" s="143"/>
      <c r="E366" s="838"/>
      <c r="F366" s="838"/>
      <c r="G366" s="838"/>
      <c r="H366" s="838"/>
      <c r="I366" s="838"/>
      <c r="J366" s="838"/>
      <c r="K366" s="143"/>
    </row>
    <row r="367" spans="1:11" s="837" customFormat="1" x14ac:dyDescent="0.2">
      <c r="A367" s="838"/>
      <c r="B367" s="838"/>
      <c r="C367" s="143"/>
      <c r="D367" s="143"/>
      <c r="E367" s="838"/>
      <c r="F367" s="838"/>
      <c r="G367" s="838"/>
      <c r="H367" s="838"/>
      <c r="I367" s="838"/>
      <c r="J367" s="838"/>
      <c r="K367" s="143"/>
    </row>
    <row r="368" spans="1:11" s="837" customFormat="1" x14ac:dyDescent="0.2">
      <c r="A368" s="838"/>
      <c r="B368" s="838"/>
      <c r="C368" s="143"/>
      <c r="D368" s="143"/>
      <c r="E368" s="838"/>
      <c r="F368" s="838"/>
      <c r="G368" s="838"/>
      <c r="H368" s="838"/>
      <c r="I368" s="838"/>
      <c r="J368" s="838"/>
      <c r="K368" s="143"/>
    </row>
    <row r="369" spans="1:11" s="837" customFormat="1" x14ac:dyDescent="0.2">
      <c r="A369" s="838"/>
      <c r="B369" s="838"/>
      <c r="C369" s="143"/>
      <c r="D369" s="143"/>
      <c r="E369" s="838"/>
      <c r="F369" s="838"/>
      <c r="G369" s="838"/>
      <c r="H369" s="838"/>
      <c r="I369" s="838"/>
      <c r="J369" s="838"/>
      <c r="K369" s="143"/>
    </row>
    <row r="370" spans="1:11" s="837" customFormat="1" x14ac:dyDescent="0.2">
      <c r="A370" s="838"/>
      <c r="B370" s="838"/>
      <c r="C370" s="143"/>
      <c r="D370" s="143"/>
      <c r="E370" s="838"/>
      <c r="F370" s="838"/>
      <c r="G370" s="838"/>
      <c r="H370" s="838"/>
      <c r="I370" s="838"/>
      <c r="J370" s="838"/>
      <c r="K370" s="143"/>
    </row>
    <row r="371" spans="1:11" s="837" customFormat="1" x14ac:dyDescent="0.2">
      <c r="A371" s="838"/>
      <c r="B371" s="838"/>
      <c r="C371" s="143"/>
      <c r="D371" s="143"/>
      <c r="E371" s="838"/>
      <c r="F371" s="838"/>
      <c r="G371" s="838"/>
      <c r="H371" s="838"/>
      <c r="I371" s="838"/>
      <c r="J371" s="838"/>
      <c r="K371" s="143"/>
    </row>
    <row r="372" spans="1:11" s="837" customFormat="1" x14ac:dyDescent="0.2">
      <c r="A372" s="838"/>
      <c r="B372" s="838"/>
      <c r="C372" s="143"/>
      <c r="D372" s="143"/>
      <c r="E372" s="838"/>
      <c r="F372" s="838"/>
      <c r="G372" s="838"/>
      <c r="H372" s="838"/>
      <c r="I372" s="838"/>
      <c r="J372" s="838"/>
      <c r="K372" s="143"/>
    </row>
    <row r="373" spans="1:11" s="837" customFormat="1" x14ac:dyDescent="0.2">
      <c r="A373" s="838"/>
      <c r="B373" s="838"/>
      <c r="C373" s="143"/>
      <c r="D373" s="143"/>
      <c r="E373" s="838"/>
      <c r="F373" s="838"/>
      <c r="G373" s="838"/>
      <c r="H373" s="838"/>
      <c r="I373" s="838"/>
      <c r="J373" s="838"/>
      <c r="K373" s="143"/>
    </row>
    <row r="374" spans="1:11" s="837" customFormat="1" x14ac:dyDescent="0.2">
      <c r="A374" s="838"/>
      <c r="B374" s="838"/>
      <c r="C374" s="143"/>
      <c r="D374" s="143"/>
      <c r="E374" s="838"/>
      <c r="F374" s="838"/>
      <c r="G374" s="838"/>
      <c r="H374" s="838"/>
      <c r="I374" s="838"/>
      <c r="J374" s="838"/>
      <c r="K374" s="143"/>
    </row>
    <row r="375" spans="1:11" s="837" customFormat="1" x14ac:dyDescent="0.2">
      <c r="A375" s="838"/>
      <c r="B375" s="838"/>
      <c r="C375" s="143"/>
      <c r="D375" s="143"/>
      <c r="E375" s="838"/>
      <c r="F375" s="838"/>
      <c r="G375" s="838"/>
      <c r="H375" s="838"/>
      <c r="I375" s="838"/>
      <c r="J375" s="838"/>
      <c r="K375" s="143"/>
    </row>
    <row r="376" spans="1:11" s="837" customFormat="1" x14ac:dyDescent="0.2">
      <c r="A376" s="838"/>
      <c r="B376" s="838"/>
      <c r="C376" s="143"/>
      <c r="D376" s="143"/>
      <c r="E376" s="838"/>
      <c r="F376" s="838"/>
      <c r="G376" s="838"/>
      <c r="H376" s="838"/>
      <c r="I376" s="838"/>
      <c r="J376" s="838"/>
      <c r="K376" s="143"/>
    </row>
    <row r="377" spans="1:11" s="837" customFormat="1" x14ac:dyDescent="0.2">
      <c r="A377" s="838"/>
      <c r="B377" s="838"/>
      <c r="C377" s="143"/>
      <c r="D377" s="143"/>
      <c r="E377" s="838"/>
      <c r="F377" s="838"/>
      <c r="G377" s="838"/>
      <c r="H377" s="838"/>
      <c r="I377" s="838"/>
      <c r="J377" s="838"/>
      <c r="K377" s="143"/>
    </row>
    <row r="378" spans="1:11" s="837" customFormat="1" x14ac:dyDescent="0.2">
      <c r="A378" s="838"/>
      <c r="B378" s="838"/>
      <c r="C378" s="143"/>
      <c r="D378" s="143"/>
      <c r="E378" s="838"/>
      <c r="F378" s="838"/>
      <c r="G378" s="838"/>
      <c r="H378" s="838"/>
      <c r="I378" s="838"/>
      <c r="J378" s="838"/>
      <c r="K378" s="143"/>
    </row>
    <row r="379" spans="1:11" s="837" customFormat="1" x14ac:dyDescent="0.2">
      <c r="A379" s="838"/>
      <c r="B379" s="838"/>
      <c r="C379" s="143"/>
      <c r="D379" s="143"/>
      <c r="E379" s="838"/>
      <c r="F379" s="838"/>
      <c r="G379" s="838"/>
      <c r="H379" s="838"/>
      <c r="I379" s="838"/>
      <c r="J379" s="838"/>
      <c r="K379" s="143"/>
    </row>
    <row r="380" spans="1:11" s="837" customFormat="1" x14ac:dyDescent="0.2">
      <c r="A380" s="838"/>
      <c r="B380" s="838"/>
      <c r="C380" s="143"/>
      <c r="D380" s="143"/>
      <c r="E380" s="838"/>
      <c r="F380" s="838"/>
      <c r="G380" s="838"/>
      <c r="H380" s="838"/>
      <c r="I380" s="838"/>
      <c r="J380" s="838"/>
      <c r="K380" s="143"/>
    </row>
    <row r="381" spans="1:11" s="837" customFormat="1" x14ac:dyDescent="0.2">
      <c r="A381" s="838"/>
      <c r="B381" s="838"/>
      <c r="C381" s="143"/>
      <c r="D381" s="143"/>
      <c r="E381" s="838"/>
      <c r="F381" s="838"/>
      <c r="G381" s="838"/>
      <c r="H381" s="838"/>
      <c r="I381" s="838"/>
      <c r="J381" s="838"/>
      <c r="K381" s="143"/>
    </row>
    <row r="382" spans="1:11" s="837" customFormat="1" x14ac:dyDescent="0.2">
      <c r="A382" s="838"/>
      <c r="B382" s="838"/>
      <c r="C382" s="143"/>
      <c r="D382" s="143"/>
      <c r="E382" s="838"/>
      <c r="F382" s="838"/>
      <c r="G382" s="838"/>
      <c r="H382" s="838"/>
      <c r="I382" s="838"/>
      <c r="J382" s="838"/>
      <c r="K382" s="143"/>
    </row>
    <row r="383" spans="1:11" s="837" customFormat="1" x14ac:dyDescent="0.2">
      <c r="A383" s="838"/>
      <c r="B383" s="838"/>
      <c r="C383" s="143"/>
      <c r="D383" s="143"/>
      <c r="E383" s="838"/>
      <c r="F383" s="838"/>
      <c r="G383" s="838"/>
      <c r="H383" s="838"/>
      <c r="I383" s="838"/>
      <c r="J383" s="838"/>
      <c r="K383" s="143"/>
    </row>
    <row r="384" spans="1:11" s="837" customFormat="1" x14ac:dyDescent="0.2">
      <c r="A384" s="838"/>
      <c r="B384" s="838"/>
      <c r="C384" s="143"/>
      <c r="D384" s="143"/>
      <c r="E384" s="838"/>
      <c r="F384" s="838"/>
      <c r="G384" s="838"/>
      <c r="H384" s="838"/>
      <c r="I384" s="838"/>
      <c r="J384" s="838"/>
      <c r="K384" s="143"/>
    </row>
    <row r="385" spans="1:11" s="837" customFormat="1" x14ac:dyDescent="0.2">
      <c r="A385" s="838"/>
      <c r="B385" s="838"/>
      <c r="C385" s="143"/>
      <c r="D385" s="143"/>
      <c r="E385" s="838"/>
      <c r="F385" s="838"/>
      <c r="G385" s="838"/>
      <c r="H385" s="838"/>
      <c r="I385" s="838"/>
      <c r="J385" s="838"/>
      <c r="K385" s="143"/>
    </row>
    <row r="386" spans="1:11" s="837" customFormat="1" x14ac:dyDescent="0.2">
      <c r="A386" s="838"/>
      <c r="B386" s="838"/>
      <c r="C386" s="143"/>
      <c r="D386" s="143"/>
      <c r="E386" s="838"/>
      <c r="F386" s="838"/>
      <c r="G386" s="838"/>
      <c r="H386" s="838"/>
      <c r="I386" s="838"/>
      <c r="J386" s="838"/>
      <c r="K386" s="143"/>
    </row>
    <row r="387" spans="1:11" s="837" customFormat="1" x14ac:dyDescent="0.2">
      <c r="A387" s="838"/>
      <c r="B387" s="838"/>
      <c r="C387" s="143"/>
      <c r="D387" s="143"/>
      <c r="E387" s="838"/>
      <c r="F387" s="838"/>
      <c r="G387" s="838"/>
      <c r="H387" s="838"/>
      <c r="I387" s="838"/>
      <c r="J387" s="838"/>
      <c r="K387" s="143"/>
    </row>
    <row r="388" spans="1:11" s="837" customFormat="1" x14ac:dyDescent="0.2">
      <c r="A388" s="838"/>
      <c r="B388" s="838"/>
      <c r="C388" s="143"/>
      <c r="D388" s="143"/>
      <c r="E388" s="838"/>
      <c r="F388" s="838"/>
      <c r="G388" s="838"/>
      <c r="H388" s="838"/>
      <c r="I388" s="838"/>
      <c r="J388" s="838"/>
      <c r="K388" s="143"/>
    </row>
    <row r="389" spans="1:11" s="837" customFormat="1" x14ac:dyDescent="0.2">
      <c r="A389" s="838"/>
      <c r="B389" s="838"/>
      <c r="C389" s="143"/>
      <c r="D389" s="143"/>
      <c r="E389" s="838"/>
      <c r="F389" s="838"/>
      <c r="G389" s="838"/>
      <c r="H389" s="838"/>
      <c r="I389" s="838"/>
      <c r="J389" s="838"/>
      <c r="K389" s="143"/>
    </row>
    <row r="390" spans="1:11" s="837" customFormat="1" x14ac:dyDescent="0.2">
      <c r="A390" s="838"/>
      <c r="B390" s="838"/>
      <c r="C390" s="143"/>
      <c r="D390" s="143"/>
      <c r="E390" s="838"/>
      <c r="F390" s="838"/>
      <c r="G390" s="838"/>
      <c r="H390" s="838"/>
      <c r="I390" s="838"/>
      <c r="J390" s="838"/>
      <c r="K390" s="143"/>
    </row>
    <row r="391" spans="1:11" s="837" customFormat="1" x14ac:dyDescent="0.2">
      <c r="A391" s="838"/>
      <c r="B391" s="838"/>
      <c r="C391" s="143"/>
      <c r="D391" s="143"/>
      <c r="E391" s="838"/>
      <c r="F391" s="838"/>
      <c r="G391" s="838"/>
      <c r="H391" s="838"/>
      <c r="I391" s="838"/>
      <c r="J391" s="838"/>
      <c r="K391" s="143"/>
    </row>
    <row r="392" spans="1:11" s="837" customFormat="1" x14ac:dyDescent="0.2">
      <c r="A392" s="838"/>
      <c r="B392" s="838"/>
      <c r="C392" s="143"/>
      <c r="D392" s="143"/>
      <c r="E392" s="838"/>
      <c r="F392" s="838"/>
      <c r="G392" s="838"/>
      <c r="H392" s="838"/>
      <c r="I392" s="838"/>
      <c r="J392" s="838"/>
      <c r="K392" s="143"/>
    </row>
    <row r="393" spans="1:11" s="837" customFormat="1" x14ac:dyDescent="0.2">
      <c r="A393" s="838"/>
      <c r="B393" s="838"/>
      <c r="C393" s="143"/>
      <c r="D393" s="143"/>
      <c r="E393" s="838"/>
      <c r="F393" s="838"/>
      <c r="G393" s="838"/>
      <c r="H393" s="838"/>
      <c r="I393" s="838"/>
      <c r="J393" s="838"/>
      <c r="K393" s="143"/>
    </row>
    <row r="394" spans="1:11" s="837" customFormat="1" x14ac:dyDescent="0.2">
      <c r="A394" s="838"/>
      <c r="B394" s="838"/>
      <c r="C394" s="143"/>
      <c r="D394" s="143"/>
      <c r="E394" s="838"/>
      <c r="F394" s="838"/>
      <c r="G394" s="838"/>
      <c r="H394" s="838"/>
      <c r="I394" s="838"/>
      <c r="J394" s="838"/>
      <c r="K394" s="143"/>
    </row>
    <row r="395" spans="1:11" s="837" customFormat="1" x14ac:dyDescent="0.2">
      <c r="A395" s="838"/>
      <c r="B395" s="838"/>
      <c r="C395" s="143"/>
      <c r="D395" s="143"/>
      <c r="E395" s="838"/>
      <c r="F395" s="838"/>
      <c r="G395" s="838"/>
      <c r="H395" s="838"/>
      <c r="I395" s="838"/>
      <c r="J395" s="838"/>
      <c r="K395" s="143"/>
    </row>
    <row r="396" spans="1:11" s="837" customFormat="1" x14ac:dyDescent="0.2">
      <c r="A396" s="838"/>
      <c r="B396" s="838"/>
      <c r="C396" s="143"/>
      <c r="D396" s="143"/>
      <c r="E396" s="838"/>
      <c r="F396" s="838"/>
      <c r="G396" s="838"/>
      <c r="H396" s="838"/>
      <c r="I396" s="838"/>
      <c r="J396" s="838"/>
      <c r="K396" s="143"/>
    </row>
    <row r="397" spans="1:11" s="837" customFormat="1" x14ac:dyDescent="0.2">
      <c r="A397" s="838"/>
      <c r="B397" s="838"/>
      <c r="C397" s="143"/>
      <c r="D397" s="143"/>
      <c r="E397" s="838"/>
      <c r="F397" s="838"/>
      <c r="G397" s="838"/>
      <c r="H397" s="838"/>
      <c r="I397" s="838"/>
      <c r="J397" s="838"/>
      <c r="K397" s="143"/>
    </row>
    <row r="398" spans="1:11" s="837" customFormat="1" x14ac:dyDescent="0.2">
      <c r="A398" s="838"/>
      <c r="B398" s="838"/>
      <c r="C398" s="143"/>
      <c r="D398" s="143"/>
      <c r="E398" s="838"/>
      <c r="F398" s="838"/>
      <c r="G398" s="838"/>
      <c r="H398" s="838"/>
      <c r="I398" s="838"/>
      <c r="J398" s="838"/>
      <c r="K398" s="143"/>
    </row>
    <row r="399" spans="1:11" s="837" customFormat="1" x14ac:dyDescent="0.2">
      <c r="A399" s="838"/>
      <c r="B399" s="838"/>
      <c r="C399" s="143"/>
      <c r="D399" s="143"/>
      <c r="E399" s="838"/>
      <c r="F399" s="838"/>
      <c r="G399" s="838"/>
      <c r="H399" s="838"/>
      <c r="I399" s="838"/>
      <c r="J399" s="838"/>
      <c r="K399" s="143"/>
    </row>
    <row r="400" spans="1:11" s="837" customFormat="1" x14ac:dyDescent="0.2">
      <c r="A400" s="838"/>
      <c r="B400" s="838"/>
      <c r="C400" s="143"/>
      <c r="D400" s="143"/>
      <c r="E400" s="838"/>
      <c r="F400" s="838"/>
      <c r="G400" s="838"/>
      <c r="H400" s="838"/>
      <c r="I400" s="838"/>
      <c r="J400" s="838"/>
      <c r="K400" s="143"/>
    </row>
    <row r="401" spans="1:11" s="837" customFormat="1" x14ac:dyDescent="0.2">
      <c r="A401" s="838"/>
      <c r="B401" s="838"/>
      <c r="C401" s="143"/>
      <c r="D401" s="143"/>
      <c r="E401" s="838"/>
      <c r="F401" s="838"/>
      <c r="G401" s="838"/>
      <c r="H401" s="838"/>
      <c r="I401" s="838"/>
      <c r="J401" s="838"/>
      <c r="K401" s="143"/>
    </row>
    <row r="402" spans="1:11" s="837" customFormat="1" x14ac:dyDescent="0.2">
      <c r="A402" s="838"/>
      <c r="B402" s="838"/>
      <c r="C402" s="143"/>
      <c r="D402" s="143"/>
      <c r="E402" s="838"/>
      <c r="F402" s="838"/>
      <c r="G402" s="838"/>
      <c r="H402" s="838"/>
      <c r="I402" s="838"/>
      <c r="J402" s="838"/>
      <c r="K402" s="143"/>
    </row>
    <row r="403" spans="1:11" s="837" customFormat="1" x14ac:dyDescent="0.2">
      <c r="A403" s="838"/>
      <c r="B403" s="838"/>
      <c r="C403" s="143"/>
      <c r="D403" s="143"/>
      <c r="E403" s="838"/>
      <c r="F403" s="838"/>
      <c r="G403" s="838"/>
      <c r="H403" s="838"/>
      <c r="I403" s="838"/>
      <c r="J403" s="838"/>
      <c r="K403" s="143"/>
    </row>
    <row r="404" spans="1:11" s="837" customFormat="1" x14ac:dyDescent="0.2">
      <c r="A404" s="838"/>
      <c r="B404" s="838"/>
      <c r="C404" s="143"/>
      <c r="D404" s="143"/>
      <c r="E404" s="838"/>
      <c r="F404" s="838"/>
      <c r="G404" s="838"/>
      <c r="H404" s="838"/>
      <c r="I404" s="838"/>
      <c r="J404" s="838"/>
      <c r="K404" s="143"/>
    </row>
    <row r="405" spans="1:11" s="837" customFormat="1" x14ac:dyDescent="0.2">
      <c r="A405" s="838"/>
      <c r="B405" s="838"/>
      <c r="C405" s="143"/>
      <c r="D405" s="143"/>
      <c r="E405" s="838"/>
      <c r="F405" s="838"/>
      <c r="G405" s="838"/>
      <c r="H405" s="838"/>
      <c r="I405" s="838"/>
      <c r="J405" s="838"/>
      <c r="K405" s="143"/>
    </row>
    <row r="406" spans="1:11" s="837" customFormat="1" x14ac:dyDescent="0.2">
      <c r="A406" s="838"/>
      <c r="B406" s="838"/>
      <c r="C406" s="143"/>
      <c r="D406" s="143"/>
      <c r="E406" s="838"/>
      <c r="F406" s="838"/>
      <c r="G406" s="838"/>
      <c r="H406" s="838"/>
      <c r="I406" s="838"/>
      <c r="J406" s="838"/>
      <c r="K406" s="143"/>
    </row>
    <row r="407" spans="1:11" s="837" customFormat="1" x14ac:dyDescent="0.2">
      <c r="A407" s="838"/>
      <c r="B407" s="838"/>
      <c r="C407" s="838"/>
      <c r="D407" s="838"/>
      <c r="E407" s="838"/>
      <c r="F407" s="838"/>
      <c r="G407" s="838"/>
      <c r="H407" s="838"/>
      <c r="I407" s="838"/>
      <c r="J407" s="838"/>
      <c r="K407" s="143"/>
    </row>
    <row r="408" spans="1:11" s="837" customFormat="1" x14ac:dyDescent="0.2">
      <c r="A408" s="838"/>
      <c r="B408" s="838"/>
      <c r="C408" s="838"/>
      <c r="D408" s="838"/>
      <c r="E408" s="838"/>
      <c r="F408" s="838"/>
      <c r="G408" s="838"/>
      <c r="H408" s="838"/>
      <c r="I408" s="838"/>
      <c r="J408" s="838"/>
      <c r="K408" s="143"/>
    </row>
    <row r="409" spans="1:11" s="837" customFormat="1" x14ac:dyDescent="0.2">
      <c r="A409" s="838"/>
      <c r="B409" s="838"/>
      <c r="C409" s="838"/>
      <c r="D409" s="838"/>
      <c r="E409" s="838"/>
      <c r="F409" s="838"/>
      <c r="G409" s="838"/>
      <c r="H409" s="838"/>
      <c r="I409" s="838"/>
      <c r="J409" s="838"/>
      <c r="K409" s="143"/>
    </row>
    <row r="410" spans="1:11" s="837" customFormat="1" x14ac:dyDescent="0.2">
      <c r="A410" s="838"/>
      <c r="B410" s="838"/>
      <c r="C410" s="838"/>
      <c r="D410" s="838"/>
      <c r="E410" s="838"/>
      <c r="F410" s="838"/>
      <c r="G410" s="838"/>
      <c r="H410" s="838"/>
      <c r="I410" s="838"/>
      <c r="J410" s="838"/>
      <c r="K410" s="143"/>
    </row>
    <row r="411" spans="1:11" s="837" customFormat="1" x14ac:dyDescent="0.2">
      <c r="A411" s="838"/>
      <c r="B411" s="838"/>
      <c r="C411" s="838"/>
      <c r="D411" s="838"/>
      <c r="E411" s="838"/>
      <c r="F411" s="838"/>
      <c r="G411" s="838"/>
      <c r="H411" s="838"/>
      <c r="I411" s="838"/>
      <c r="J411" s="838"/>
      <c r="K411" s="143"/>
    </row>
    <row r="412" spans="1:11" s="837" customFormat="1" x14ac:dyDescent="0.2">
      <c r="A412" s="838"/>
      <c r="B412" s="838"/>
      <c r="C412" s="838"/>
      <c r="D412" s="838"/>
      <c r="E412" s="838"/>
      <c r="F412" s="838"/>
      <c r="G412" s="838"/>
      <c r="H412" s="838"/>
      <c r="I412" s="838"/>
      <c r="J412" s="838"/>
      <c r="K412" s="143"/>
    </row>
    <row r="413" spans="1:11" s="837" customFormat="1" x14ac:dyDescent="0.2">
      <c r="A413" s="838"/>
      <c r="B413" s="838"/>
      <c r="C413" s="838"/>
      <c r="D413" s="838"/>
      <c r="E413" s="838"/>
      <c r="F413" s="838"/>
      <c r="G413" s="838"/>
      <c r="H413" s="838"/>
      <c r="I413" s="838"/>
      <c r="J413" s="838"/>
      <c r="K413" s="143"/>
    </row>
    <row r="414" spans="1:11" s="837" customFormat="1" x14ac:dyDescent="0.2">
      <c r="A414" s="838"/>
      <c r="B414" s="838"/>
      <c r="C414" s="838"/>
      <c r="D414" s="838"/>
      <c r="E414" s="838"/>
      <c r="F414" s="838"/>
      <c r="G414" s="838"/>
      <c r="H414" s="838"/>
      <c r="I414" s="838"/>
      <c r="J414" s="838"/>
      <c r="K414" s="143"/>
    </row>
    <row r="415" spans="1:11" s="837" customFormat="1" x14ac:dyDescent="0.2">
      <c r="A415" s="838"/>
      <c r="B415" s="838"/>
      <c r="C415" s="838"/>
      <c r="D415" s="838"/>
      <c r="E415" s="838"/>
      <c r="F415" s="838"/>
      <c r="G415" s="838"/>
      <c r="H415" s="838"/>
      <c r="I415" s="838"/>
      <c r="J415" s="838"/>
      <c r="K415" s="143"/>
    </row>
    <row r="416" spans="1:11" s="837" customFormat="1" x14ac:dyDescent="0.2">
      <c r="A416" s="838"/>
      <c r="B416" s="838"/>
      <c r="C416" s="838"/>
      <c r="D416" s="838"/>
      <c r="E416" s="838"/>
      <c r="F416" s="838"/>
      <c r="G416" s="838"/>
      <c r="H416" s="838"/>
      <c r="I416" s="838"/>
      <c r="J416" s="838"/>
      <c r="K416" s="143"/>
    </row>
    <row r="417" spans="1:11" s="837" customFormat="1" x14ac:dyDescent="0.2">
      <c r="A417" s="838"/>
      <c r="B417" s="838"/>
      <c r="C417" s="838"/>
      <c r="D417" s="838"/>
      <c r="E417" s="838"/>
      <c r="F417" s="838"/>
      <c r="G417" s="838"/>
      <c r="H417" s="838"/>
      <c r="I417" s="838"/>
      <c r="J417" s="838"/>
      <c r="K417" s="143"/>
    </row>
    <row r="418" spans="1:11" s="837" customFormat="1" x14ac:dyDescent="0.2">
      <c r="A418" s="838"/>
      <c r="B418" s="838"/>
      <c r="C418" s="838"/>
      <c r="D418" s="838"/>
      <c r="E418" s="838"/>
      <c r="F418" s="838"/>
      <c r="G418" s="838"/>
      <c r="H418" s="838"/>
      <c r="I418" s="838"/>
      <c r="J418" s="838"/>
      <c r="K418" s="143"/>
    </row>
    <row r="419" spans="1:11" s="837" customFormat="1" x14ac:dyDescent="0.2">
      <c r="A419" s="838"/>
      <c r="B419" s="838"/>
      <c r="C419" s="838"/>
      <c r="D419" s="838"/>
      <c r="E419" s="838"/>
      <c r="F419" s="838"/>
      <c r="G419" s="838"/>
      <c r="H419" s="838"/>
      <c r="I419" s="838"/>
      <c r="J419" s="838"/>
      <c r="K419" s="143"/>
    </row>
    <row r="420" spans="1:11" s="837" customFormat="1" x14ac:dyDescent="0.2">
      <c r="A420" s="838"/>
      <c r="B420" s="838"/>
      <c r="C420" s="838"/>
      <c r="D420" s="838"/>
      <c r="E420" s="838"/>
      <c r="F420" s="838"/>
      <c r="G420" s="838"/>
      <c r="H420" s="838"/>
      <c r="I420" s="838"/>
      <c r="J420" s="838"/>
      <c r="K420" s="143"/>
    </row>
    <row r="421" spans="1:11" s="837" customFormat="1" x14ac:dyDescent="0.2">
      <c r="A421" s="838"/>
      <c r="B421" s="838"/>
      <c r="C421" s="838"/>
      <c r="D421" s="838"/>
      <c r="E421" s="838"/>
      <c r="F421" s="838"/>
      <c r="G421" s="838"/>
      <c r="H421" s="838"/>
      <c r="I421" s="838"/>
      <c r="J421" s="838"/>
      <c r="K421" s="143"/>
    </row>
    <row r="422" spans="1:11" s="837" customFormat="1" x14ac:dyDescent="0.2">
      <c r="A422" s="838"/>
      <c r="B422" s="838"/>
      <c r="C422" s="838"/>
      <c r="D422" s="838"/>
      <c r="E422" s="838"/>
      <c r="F422" s="838"/>
      <c r="G422" s="838"/>
      <c r="H422" s="838"/>
      <c r="I422" s="838"/>
      <c r="J422" s="838"/>
      <c r="K422" s="143"/>
    </row>
    <row r="423" spans="1:11" s="837" customFormat="1" x14ac:dyDescent="0.2">
      <c r="A423" s="838"/>
      <c r="B423" s="838"/>
      <c r="C423" s="838"/>
      <c r="D423" s="838"/>
      <c r="E423" s="838"/>
      <c r="F423" s="838"/>
      <c r="G423" s="838"/>
      <c r="H423" s="838"/>
      <c r="I423" s="838"/>
      <c r="J423" s="838"/>
      <c r="K423" s="143"/>
    </row>
    <row r="424" spans="1:11" s="837" customFormat="1" x14ac:dyDescent="0.2">
      <c r="A424" s="838"/>
      <c r="B424" s="838"/>
      <c r="C424" s="838"/>
      <c r="D424" s="838"/>
      <c r="E424" s="838"/>
      <c r="F424" s="838"/>
      <c r="G424" s="838"/>
      <c r="H424" s="838"/>
      <c r="I424" s="838"/>
      <c r="J424" s="838"/>
      <c r="K424" s="143"/>
    </row>
    <row r="425" spans="1:11" s="837" customFormat="1" x14ac:dyDescent="0.2">
      <c r="A425" s="838"/>
      <c r="B425" s="838"/>
      <c r="C425" s="838"/>
      <c r="D425" s="838"/>
      <c r="E425" s="838"/>
      <c r="F425" s="838"/>
      <c r="G425" s="838"/>
      <c r="H425" s="838"/>
      <c r="I425" s="838"/>
      <c r="J425" s="838"/>
      <c r="K425" s="143"/>
    </row>
    <row r="426" spans="1:11" s="837" customFormat="1" x14ac:dyDescent="0.2">
      <c r="A426" s="838"/>
      <c r="B426" s="838"/>
      <c r="C426" s="838"/>
      <c r="D426" s="838"/>
      <c r="E426" s="838"/>
      <c r="F426" s="838"/>
      <c r="G426" s="838"/>
      <c r="H426" s="838"/>
      <c r="I426" s="838"/>
      <c r="J426" s="838"/>
      <c r="K426" s="143"/>
    </row>
    <row r="427" spans="1:11" s="837" customFormat="1" x14ac:dyDescent="0.2">
      <c r="A427" s="838"/>
      <c r="B427" s="838"/>
      <c r="C427" s="838"/>
      <c r="D427" s="838"/>
      <c r="E427" s="838"/>
      <c r="F427" s="838"/>
      <c r="G427" s="838"/>
      <c r="H427" s="838"/>
      <c r="I427" s="838"/>
      <c r="J427" s="838"/>
      <c r="K427" s="143"/>
    </row>
    <row r="428" spans="1:11" s="837" customFormat="1" x14ac:dyDescent="0.2">
      <c r="A428" s="838"/>
      <c r="B428" s="838"/>
      <c r="C428" s="838"/>
      <c r="D428" s="838"/>
      <c r="E428" s="838"/>
      <c r="F428" s="838"/>
      <c r="G428" s="838"/>
      <c r="H428" s="838"/>
      <c r="I428" s="838"/>
      <c r="J428" s="838"/>
      <c r="K428" s="143"/>
    </row>
    <row r="429" spans="1:11" s="837" customFormat="1" x14ac:dyDescent="0.2">
      <c r="A429" s="838"/>
      <c r="B429" s="838"/>
      <c r="C429" s="838"/>
      <c r="D429" s="838"/>
      <c r="E429" s="838"/>
      <c r="F429" s="838"/>
      <c r="G429" s="838"/>
      <c r="H429" s="838"/>
      <c r="I429" s="838"/>
      <c r="J429" s="838"/>
      <c r="K429" s="143"/>
    </row>
    <row r="430" spans="1:11" s="837" customFormat="1" x14ac:dyDescent="0.2">
      <c r="A430" s="838"/>
      <c r="B430" s="838"/>
      <c r="C430" s="838"/>
      <c r="D430" s="838"/>
      <c r="E430" s="838"/>
      <c r="F430" s="838"/>
      <c r="G430" s="838"/>
      <c r="H430" s="838"/>
      <c r="I430" s="838"/>
      <c r="J430" s="838"/>
      <c r="K430" s="143"/>
    </row>
    <row r="431" spans="1:11" s="837" customFormat="1" x14ac:dyDescent="0.2">
      <c r="A431" s="838"/>
      <c r="B431" s="838"/>
      <c r="C431" s="838"/>
      <c r="D431" s="838"/>
      <c r="E431" s="838"/>
      <c r="F431" s="838"/>
      <c r="G431" s="838"/>
      <c r="H431" s="838"/>
      <c r="I431" s="838"/>
      <c r="J431" s="838"/>
      <c r="K431" s="143"/>
    </row>
    <row r="432" spans="1:11" s="837" customFormat="1" x14ac:dyDescent="0.2">
      <c r="A432" s="838"/>
      <c r="B432" s="838"/>
      <c r="C432" s="838"/>
      <c r="D432" s="838"/>
      <c r="E432" s="838"/>
      <c r="F432" s="838"/>
      <c r="G432" s="838"/>
      <c r="H432" s="838"/>
      <c r="I432" s="838"/>
      <c r="J432" s="838"/>
      <c r="K432" s="143"/>
    </row>
    <row r="433" spans="1:11" s="837" customFormat="1" x14ac:dyDescent="0.2">
      <c r="A433" s="838"/>
      <c r="B433" s="838"/>
      <c r="C433" s="838"/>
      <c r="D433" s="838"/>
      <c r="E433" s="838"/>
      <c r="F433" s="838"/>
      <c r="G433" s="838"/>
      <c r="H433" s="838"/>
      <c r="I433" s="838"/>
      <c r="J433" s="838"/>
      <c r="K433" s="143"/>
    </row>
    <row r="434" spans="1:11" s="837" customFormat="1" x14ac:dyDescent="0.2">
      <c r="A434" s="838"/>
      <c r="B434" s="838"/>
      <c r="C434" s="838"/>
      <c r="D434" s="838"/>
      <c r="E434" s="838"/>
      <c r="F434" s="838"/>
      <c r="G434" s="838"/>
      <c r="H434" s="838"/>
      <c r="I434" s="838"/>
      <c r="J434" s="838"/>
      <c r="K434" s="143"/>
    </row>
    <row r="435" spans="1:11" s="837" customFormat="1" x14ac:dyDescent="0.2">
      <c r="A435" s="838"/>
      <c r="B435" s="838"/>
      <c r="C435" s="838"/>
      <c r="D435" s="838"/>
      <c r="E435" s="838"/>
      <c r="F435" s="838"/>
      <c r="G435" s="838"/>
      <c r="H435" s="838"/>
      <c r="I435" s="838"/>
      <c r="J435" s="838"/>
      <c r="K435" s="143"/>
    </row>
    <row r="436" spans="1:11" s="837" customFormat="1" x14ac:dyDescent="0.2">
      <c r="A436" s="838"/>
      <c r="B436" s="838"/>
      <c r="C436" s="838"/>
      <c r="D436" s="838"/>
      <c r="E436" s="838"/>
      <c r="F436" s="838"/>
      <c r="G436" s="838"/>
      <c r="H436" s="838"/>
      <c r="I436" s="838"/>
      <c r="J436" s="838"/>
      <c r="K436" s="143"/>
    </row>
    <row r="437" spans="1:11" s="837" customFormat="1" x14ac:dyDescent="0.2">
      <c r="A437" s="838"/>
      <c r="B437" s="838"/>
      <c r="C437" s="838"/>
      <c r="D437" s="838"/>
      <c r="E437" s="838"/>
      <c r="F437" s="838"/>
      <c r="G437" s="838"/>
      <c r="H437" s="838"/>
      <c r="I437" s="838"/>
      <c r="J437" s="838"/>
      <c r="K437" s="143"/>
    </row>
    <row r="438" spans="1:11" s="837" customFormat="1" x14ac:dyDescent="0.2">
      <c r="A438" s="838"/>
      <c r="B438" s="838"/>
      <c r="C438" s="838"/>
      <c r="D438" s="838"/>
      <c r="E438" s="838"/>
      <c r="F438" s="838"/>
      <c r="G438" s="838"/>
      <c r="H438" s="838"/>
      <c r="I438" s="838"/>
      <c r="J438" s="838"/>
      <c r="K438" s="143"/>
    </row>
    <row r="439" spans="1:11" s="837" customFormat="1" x14ac:dyDescent="0.2">
      <c r="A439" s="838"/>
      <c r="B439" s="838"/>
      <c r="C439" s="838"/>
      <c r="D439" s="838"/>
      <c r="E439" s="838"/>
      <c r="F439" s="838"/>
      <c r="G439" s="838"/>
      <c r="H439" s="838"/>
      <c r="I439" s="838"/>
      <c r="J439" s="838"/>
      <c r="K439" s="143"/>
    </row>
    <row r="440" spans="1:11" s="837" customFormat="1" x14ac:dyDescent="0.2">
      <c r="A440" s="838"/>
      <c r="B440" s="838"/>
      <c r="C440" s="838"/>
      <c r="D440" s="838"/>
      <c r="E440" s="838"/>
      <c r="F440" s="838"/>
      <c r="G440" s="838"/>
      <c r="H440" s="838"/>
      <c r="I440" s="838"/>
      <c r="J440" s="838"/>
      <c r="K440" s="143"/>
    </row>
    <row r="441" spans="1:11" s="837" customFormat="1" x14ac:dyDescent="0.2">
      <c r="A441" s="838"/>
      <c r="B441" s="838"/>
      <c r="C441" s="838"/>
      <c r="D441" s="838"/>
      <c r="E441" s="838"/>
      <c r="F441" s="838"/>
      <c r="G441" s="838"/>
      <c r="H441" s="838"/>
      <c r="I441" s="838"/>
      <c r="J441" s="838"/>
      <c r="K441" s="143"/>
    </row>
    <row r="442" spans="1:11" s="837" customFormat="1" x14ac:dyDescent="0.2">
      <c r="A442" s="838"/>
      <c r="B442" s="838"/>
      <c r="C442" s="838"/>
      <c r="D442" s="838"/>
      <c r="E442" s="838"/>
      <c r="F442" s="838"/>
      <c r="G442" s="838"/>
      <c r="H442" s="838"/>
      <c r="I442" s="838"/>
      <c r="J442" s="838"/>
      <c r="K442" s="143"/>
    </row>
    <row r="443" spans="1:11" s="837" customFormat="1" x14ac:dyDescent="0.2">
      <c r="A443" s="838"/>
      <c r="B443" s="838"/>
      <c r="C443" s="838"/>
      <c r="D443" s="838"/>
      <c r="E443" s="838"/>
      <c r="F443" s="838"/>
      <c r="G443" s="838"/>
      <c r="H443" s="838"/>
      <c r="I443" s="838"/>
      <c r="J443" s="838"/>
      <c r="K443" s="143"/>
    </row>
    <row r="444" spans="1:11" s="837" customFormat="1" x14ac:dyDescent="0.2">
      <c r="A444" s="838"/>
      <c r="B444" s="838"/>
      <c r="C444" s="838"/>
      <c r="D444" s="838"/>
      <c r="E444" s="838"/>
      <c r="F444" s="838"/>
      <c r="G444" s="838"/>
      <c r="H444" s="838"/>
      <c r="I444" s="838"/>
      <c r="J444" s="838"/>
      <c r="K444" s="143"/>
    </row>
    <row r="445" spans="1:11" s="837" customFormat="1" x14ac:dyDescent="0.2">
      <c r="A445" s="838"/>
      <c r="B445" s="838"/>
      <c r="C445" s="838"/>
      <c r="D445" s="838"/>
      <c r="E445" s="838"/>
      <c r="F445" s="838"/>
      <c r="G445" s="838"/>
      <c r="H445" s="838"/>
      <c r="I445" s="838"/>
      <c r="J445" s="838"/>
      <c r="K445" s="143"/>
    </row>
    <row r="446" spans="1:11" s="837" customFormat="1" x14ac:dyDescent="0.2">
      <c r="A446" s="838"/>
      <c r="B446" s="838"/>
      <c r="C446" s="838"/>
      <c r="D446" s="838"/>
      <c r="E446" s="838"/>
      <c r="F446" s="838"/>
      <c r="G446" s="838"/>
      <c r="H446" s="838"/>
      <c r="I446" s="838"/>
      <c r="J446" s="838"/>
      <c r="K446" s="143"/>
    </row>
    <row r="447" spans="1:11" s="837" customFormat="1" x14ac:dyDescent="0.2">
      <c r="A447" s="838"/>
      <c r="B447" s="838"/>
      <c r="C447" s="838"/>
      <c r="D447" s="838"/>
      <c r="E447" s="838"/>
      <c r="F447" s="838"/>
      <c r="G447" s="838"/>
      <c r="H447" s="838"/>
      <c r="I447" s="838"/>
      <c r="J447" s="838"/>
      <c r="K447" s="143"/>
    </row>
    <row r="448" spans="1:11" s="837" customFormat="1" x14ac:dyDescent="0.2">
      <c r="A448" s="838"/>
      <c r="B448" s="838"/>
      <c r="C448" s="838"/>
      <c r="D448" s="838"/>
      <c r="E448" s="838"/>
      <c r="F448" s="838"/>
      <c r="G448" s="838"/>
      <c r="H448" s="838"/>
      <c r="I448" s="838"/>
      <c r="J448" s="838"/>
      <c r="K448" s="143"/>
    </row>
    <row r="449" spans="1:11" s="837" customFormat="1" x14ac:dyDescent="0.2">
      <c r="A449" s="838"/>
      <c r="B449" s="838"/>
      <c r="C449" s="838"/>
      <c r="D449" s="838"/>
      <c r="E449" s="838"/>
      <c r="F449" s="838"/>
      <c r="G449" s="838"/>
      <c r="H449" s="838"/>
      <c r="I449" s="838"/>
      <c r="J449" s="838"/>
      <c r="K449" s="143"/>
    </row>
    <row r="450" spans="1:11" s="837" customFormat="1" x14ac:dyDescent="0.2">
      <c r="A450" s="838"/>
      <c r="B450" s="838"/>
      <c r="C450" s="838"/>
      <c r="D450" s="838"/>
      <c r="E450" s="838"/>
      <c r="F450" s="838"/>
      <c r="G450" s="838"/>
      <c r="H450" s="838"/>
      <c r="I450" s="838"/>
      <c r="J450" s="838"/>
      <c r="K450" s="838"/>
    </row>
    <row r="451" spans="1:11" s="837" customFormat="1" x14ac:dyDescent="0.2">
      <c r="A451" s="838"/>
      <c r="B451" s="838"/>
      <c r="C451" s="838"/>
      <c r="D451" s="838"/>
      <c r="E451" s="838"/>
      <c r="F451" s="838"/>
      <c r="G451" s="838"/>
      <c r="H451" s="838"/>
      <c r="I451" s="838"/>
      <c r="J451" s="838"/>
      <c r="K451" s="838"/>
    </row>
    <row r="452" spans="1:11" s="837" customFormat="1" x14ac:dyDescent="0.2">
      <c r="A452" s="838"/>
      <c r="B452" s="838"/>
      <c r="C452" s="838"/>
      <c r="D452" s="838"/>
      <c r="E452" s="838"/>
      <c r="F452" s="838"/>
      <c r="G452" s="838"/>
      <c r="H452" s="838"/>
      <c r="I452" s="838"/>
      <c r="J452" s="838"/>
      <c r="K452" s="838"/>
    </row>
    <row r="453" spans="1:11" s="837" customFormat="1" x14ac:dyDescent="0.2">
      <c r="A453" s="838"/>
      <c r="B453" s="838"/>
      <c r="C453" s="838"/>
      <c r="D453" s="838"/>
      <c r="E453" s="838"/>
      <c r="F453" s="838"/>
      <c r="G453" s="838"/>
      <c r="H453" s="838"/>
      <c r="I453" s="838"/>
      <c r="J453" s="838"/>
      <c r="K453" s="838"/>
    </row>
    <row r="454" spans="1:11" s="837" customFormat="1" x14ac:dyDescent="0.2">
      <c r="A454" s="838"/>
      <c r="B454" s="838"/>
      <c r="C454" s="838"/>
      <c r="D454" s="838"/>
      <c r="E454" s="838"/>
      <c r="F454" s="838"/>
      <c r="G454" s="838"/>
      <c r="H454" s="838"/>
      <c r="I454" s="838"/>
      <c r="J454" s="838"/>
      <c r="K454" s="838"/>
    </row>
    <row r="455" spans="1:11" s="837" customFormat="1" x14ac:dyDescent="0.2">
      <c r="A455" s="838"/>
      <c r="B455" s="838"/>
      <c r="C455" s="838"/>
      <c r="D455" s="838"/>
      <c r="E455" s="838"/>
      <c r="F455" s="838"/>
      <c r="G455" s="838"/>
      <c r="H455" s="838"/>
      <c r="I455" s="838"/>
      <c r="J455" s="838"/>
      <c r="K455" s="838"/>
    </row>
    <row r="456" spans="1:11" s="837" customFormat="1" x14ac:dyDescent="0.2">
      <c r="A456" s="838"/>
      <c r="B456" s="838"/>
      <c r="C456" s="838"/>
      <c r="D456" s="838"/>
      <c r="E456" s="838"/>
      <c r="F456" s="838"/>
      <c r="G456" s="838"/>
      <c r="H456" s="838"/>
      <c r="I456" s="838"/>
      <c r="J456" s="838"/>
      <c r="K456" s="838"/>
    </row>
    <row r="457" spans="1:11" s="837" customFormat="1" x14ac:dyDescent="0.2">
      <c r="A457" s="838"/>
      <c r="B457" s="838"/>
      <c r="C457" s="838"/>
      <c r="D457" s="838"/>
      <c r="E457" s="838"/>
      <c r="F457" s="838"/>
      <c r="G457" s="838"/>
      <c r="H457" s="838"/>
      <c r="I457" s="838"/>
      <c r="J457" s="838"/>
      <c r="K457" s="838"/>
    </row>
    <row r="458" spans="1:11" s="837" customFormat="1" x14ac:dyDescent="0.2">
      <c r="A458" s="838"/>
      <c r="B458" s="838"/>
      <c r="C458" s="838"/>
      <c r="D458" s="838"/>
      <c r="E458" s="838"/>
      <c r="F458" s="838"/>
      <c r="G458" s="838"/>
      <c r="H458" s="838"/>
      <c r="I458" s="838"/>
      <c r="J458" s="838"/>
      <c r="K458" s="838"/>
    </row>
    <row r="459" spans="1:11" s="837" customFormat="1" x14ac:dyDescent="0.2">
      <c r="A459" s="838"/>
      <c r="B459" s="838"/>
      <c r="C459" s="838"/>
      <c r="D459" s="838"/>
      <c r="E459" s="838"/>
      <c r="F459" s="838"/>
      <c r="G459" s="838"/>
      <c r="H459" s="838"/>
      <c r="I459" s="838"/>
      <c r="J459" s="838"/>
      <c r="K459" s="838"/>
    </row>
    <row r="460" spans="1:11" s="837" customFormat="1" x14ac:dyDescent="0.2">
      <c r="A460" s="838"/>
      <c r="B460" s="838"/>
      <c r="C460" s="838"/>
      <c r="D460" s="838"/>
      <c r="E460" s="838"/>
      <c r="F460" s="838"/>
      <c r="G460" s="838"/>
      <c r="H460" s="838"/>
      <c r="I460" s="838"/>
      <c r="J460" s="838"/>
      <c r="K460" s="838"/>
    </row>
    <row r="461" spans="1:11" s="837" customFormat="1" x14ac:dyDescent="0.2">
      <c r="A461" s="838"/>
      <c r="B461" s="838"/>
      <c r="C461" s="838"/>
      <c r="D461" s="838"/>
      <c r="E461" s="838"/>
      <c r="F461" s="838"/>
      <c r="G461" s="838"/>
      <c r="H461" s="838"/>
      <c r="I461" s="838"/>
      <c r="J461" s="838"/>
      <c r="K461" s="838"/>
    </row>
    <row r="462" spans="1:11" s="837" customFormat="1" x14ac:dyDescent="0.2">
      <c r="A462" s="838"/>
      <c r="B462" s="838"/>
      <c r="C462" s="838"/>
      <c r="D462" s="838"/>
      <c r="E462" s="838"/>
      <c r="F462" s="838"/>
      <c r="G462" s="838"/>
      <c r="H462" s="838"/>
      <c r="I462" s="838"/>
      <c r="J462" s="838"/>
      <c r="K462" s="838"/>
    </row>
    <row r="463" spans="1:11" s="837" customFormat="1" x14ac:dyDescent="0.2">
      <c r="A463" s="838"/>
      <c r="B463" s="838"/>
      <c r="C463" s="838"/>
      <c r="D463" s="838"/>
      <c r="E463" s="838"/>
      <c r="F463" s="838"/>
      <c r="G463" s="838"/>
      <c r="H463" s="838"/>
      <c r="I463" s="838"/>
      <c r="J463" s="838"/>
      <c r="K463" s="838"/>
    </row>
    <row r="464" spans="1:11" s="837" customFormat="1" x14ac:dyDescent="0.2">
      <c r="A464" s="838"/>
      <c r="B464" s="838"/>
      <c r="C464" s="838"/>
      <c r="D464" s="838"/>
      <c r="E464" s="838"/>
      <c r="F464" s="838"/>
      <c r="G464" s="838"/>
      <c r="H464" s="838"/>
      <c r="I464" s="838"/>
      <c r="J464" s="838"/>
      <c r="K464" s="838"/>
    </row>
    <row r="465" spans="1:11" s="837" customFormat="1" x14ac:dyDescent="0.2">
      <c r="A465" s="838"/>
      <c r="B465" s="838"/>
      <c r="C465" s="838"/>
      <c r="D465" s="838"/>
      <c r="E465" s="838"/>
      <c r="F465" s="838"/>
      <c r="G465" s="838"/>
      <c r="H465" s="838"/>
      <c r="I465" s="838"/>
      <c r="J465" s="838"/>
      <c r="K465" s="838"/>
    </row>
    <row r="466" spans="1:11" s="837" customFormat="1" x14ac:dyDescent="0.2">
      <c r="A466" s="838"/>
      <c r="B466" s="838"/>
      <c r="C466" s="838"/>
      <c r="D466" s="838"/>
      <c r="E466" s="838"/>
      <c r="F466" s="838"/>
      <c r="G466" s="838"/>
      <c r="H466" s="838"/>
      <c r="I466" s="838"/>
      <c r="J466" s="838"/>
      <c r="K466" s="838"/>
    </row>
    <row r="467" spans="1:11" s="837" customFormat="1" x14ac:dyDescent="0.2">
      <c r="A467" s="838"/>
      <c r="B467" s="838"/>
      <c r="C467" s="838"/>
      <c r="D467" s="838"/>
      <c r="E467" s="838"/>
      <c r="F467" s="838"/>
      <c r="G467" s="838"/>
      <c r="H467" s="838"/>
      <c r="I467" s="838"/>
      <c r="J467" s="838"/>
      <c r="K467" s="838"/>
    </row>
    <row r="468" spans="1:11" s="837" customFormat="1" x14ac:dyDescent="0.2">
      <c r="A468" s="838"/>
      <c r="B468" s="838"/>
      <c r="C468" s="838"/>
      <c r="D468" s="838"/>
      <c r="E468" s="838"/>
      <c r="F468" s="838"/>
      <c r="G468" s="838"/>
      <c r="H468" s="838"/>
      <c r="I468" s="838"/>
      <c r="J468" s="838"/>
      <c r="K468" s="838"/>
    </row>
    <row r="469" spans="1:11" s="837" customFormat="1" x14ac:dyDescent="0.2">
      <c r="A469" s="838"/>
      <c r="B469" s="838"/>
      <c r="C469" s="838"/>
      <c r="D469" s="838"/>
      <c r="E469" s="838"/>
      <c r="F469" s="838"/>
      <c r="G469" s="838"/>
      <c r="H469" s="838"/>
      <c r="I469" s="838"/>
      <c r="J469" s="838"/>
      <c r="K469" s="838"/>
    </row>
    <row r="470" spans="1:11" s="837" customFormat="1" x14ac:dyDescent="0.2">
      <c r="A470" s="838"/>
      <c r="B470" s="838"/>
      <c r="C470" s="838"/>
      <c r="D470" s="838"/>
      <c r="E470" s="838"/>
      <c r="F470" s="838"/>
      <c r="G470" s="838"/>
      <c r="H470" s="838"/>
      <c r="I470" s="838"/>
      <c r="J470" s="838"/>
      <c r="K470" s="838"/>
    </row>
    <row r="471" spans="1:11" s="837" customFormat="1" x14ac:dyDescent="0.2">
      <c r="A471" s="838"/>
      <c r="B471" s="838"/>
      <c r="C471" s="838"/>
      <c r="D471" s="838"/>
      <c r="E471" s="838"/>
      <c r="F471" s="838"/>
      <c r="G471" s="838"/>
      <c r="H471" s="838"/>
      <c r="I471" s="838"/>
      <c r="J471" s="838"/>
      <c r="K471" s="838"/>
    </row>
    <row r="472" spans="1:11" s="837" customFormat="1" x14ac:dyDescent="0.2">
      <c r="A472" s="838"/>
      <c r="B472" s="838"/>
      <c r="C472" s="838"/>
      <c r="D472" s="838"/>
      <c r="E472" s="838"/>
      <c r="F472" s="838"/>
      <c r="G472" s="838"/>
      <c r="H472" s="838"/>
      <c r="I472" s="838"/>
      <c r="J472" s="838"/>
      <c r="K472" s="838"/>
    </row>
    <row r="473" spans="1:11" s="837" customFormat="1" x14ac:dyDescent="0.2">
      <c r="A473" s="838"/>
      <c r="B473" s="838"/>
      <c r="C473" s="838"/>
      <c r="D473" s="838"/>
      <c r="E473" s="838"/>
      <c r="F473" s="838"/>
      <c r="G473" s="838"/>
      <c r="H473" s="838"/>
      <c r="I473" s="838"/>
      <c r="J473" s="838"/>
      <c r="K473" s="838"/>
    </row>
    <row r="474" spans="1:11" s="837" customFormat="1" x14ac:dyDescent="0.2">
      <c r="A474" s="838"/>
      <c r="B474" s="838"/>
      <c r="C474" s="838"/>
      <c r="D474" s="838"/>
      <c r="E474" s="838"/>
      <c r="F474" s="838"/>
      <c r="G474" s="838"/>
      <c r="H474" s="838"/>
      <c r="I474" s="838"/>
      <c r="J474" s="838"/>
      <c r="K474" s="838"/>
    </row>
    <row r="475" spans="1:11" s="837" customFormat="1" x14ac:dyDescent="0.2">
      <c r="A475" s="838"/>
      <c r="B475" s="838"/>
      <c r="C475" s="838"/>
      <c r="D475" s="838"/>
      <c r="E475" s="838"/>
      <c r="F475" s="838"/>
      <c r="G475" s="838"/>
      <c r="H475" s="838"/>
      <c r="I475" s="838"/>
      <c r="J475" s="838"/>
      <c r="K475" s="838"/>
    </row>
    <row r="476" spans="1:11" s="837" customFormat="1" x14ac:dyDescent="0.2">
      <c r="A476" s="838"/>
      <c r="B476" s="838"/>
      <c r="C476" s="838"/>
      <c r="D476" s="838"/>
      <c r="E476" s="838"/>
      <c r="F476" s="838"/>
      <c r="G476" s="838"/>
      <c r="H476" s="838"/>
      <c r="I476" s="838"/>
      <c r="J476" s="838"/>
      <c r="K476" s="838"/>
    </row>
    <row r="477" spans="1:11" s="837" customFormat="1" x14ac:dyDescent="0.2">
      <c r="A477" s="838"/>
      <c r="B477" s="838"/>
      <c r="C477" s="838"/>
      <c r="D477" s="838"/>
      <c r="E477" s="838"/>
      <c r="F477" s="838"/>
      <c r="G477" s="838"/>
      <c r="H477" s="838"/>
      <c r="I477" s="838"/>
      <c r="J477" s="838"/>
      <c r="K477" s="838"/>
    </row>
    <row r="478" spans="1:11" s="837" customFormat="1" x14ac:dyDescent="0.2">
      <c r="A478" s="838"/>
      <c r="B478" s="838"/>
      <c r="C478" s="838"/>
      <c r="D478" s="838"/>
      <c r="E478" s="838"/>
      <c r="F478" s="838"/>
      <c r="G478" s="838"/>
      <c r="H478" s="838"/>
      <c r="I478" s="838"/>
      <c r="J478" s="838"/>
      <c r="K478" s="838"/>
    </row>
    <row r="479" spans="1:11" s="837" customFormat="1" x14ac:dyDescent="0.2">
      <c r="A479" s="838"/>
      <c r="B479" s="838"/>
      <c r="C479" s="838"/>
      <c r="D479" s="838"/>
      <c r="E479" s="838"/>
      <c r="F479" s="838"/>
      <c r="G479" s="838"/>
      <c r="H479" s="838"/>
      <c r="I479" s="838"/>
      <c r="J479" s="838"/>
      <c r="K479" s="838"/>
    </row>
    <row r="480" spans="1:11" s="837" customFormat="1" x14ac:dyDescent="0.2">
      <c r="A480" s="838"/>
      <c r="B480" s="838"/>
      <c r="C480" s="838"/>
      <c r="D480" s="838"/>
      <c r="E480" s="838"/>
      <c r="F480" s="838"/>
      <c r="G480" s="838"/>
      <c r="H480" s="838"/>
      <c r="I480" s="838"/>
      <c r="J480" s="838"/>
      <c r="K480" s="838"/>
    </row>
    <row r="481" spans="1:11" s="837" customFormat="1" x14ac:dyDescent="0.2">
      <c r="A481" s="838"/>
      <c r="B481" s="838"/>
      <c r="C481" s="838"/>
      <c r="D481" s="838"/>
      <c r="E481" s="838"/>
      <c r="F481" s="838"/>
      <c r="G481" s="838"/>
      <c r="H481" s="838"/>
      <c r="I481" s="838"/>
      <c r="J481" s="838"/>
      <c r="K481" s="838"/>
    </row>
    <row r="482" spans="1:11" s="837" customFormat="1" x14ac:dyDescent="0.2">
      <c r="A482" s="838"/>
      <c r="B482" s="838"/>
      <c r="C482" s="838"/>
      <c r="D482" s="838"/>
      <c r="E482" s="838"/>
      <c r="F482" s="838"/>
      <c r="G482" s="838"/>
      <c r="H482" s="838"/>
      <c r="I482" s="838"/>
      <c r="J482" s="838"/>
      <c r="K482" s="838"/>
    </row>
    <row r="483" spans="1:11" s="837" customFormat="1" x14ac:dyDescent="0.2">
      <c r="A483" s="838"/>
      <c r="B483" s="838"/>
      <c r="C483" s="838"/>
      <c r="D483" s="838"/>
      <c r="E483" s="838"/>
      <c r="F483" s="838"/>
      <c r="G483" s="838"/>
      <c r="H483" s="838"/>
      <c r="I483" s="838"/>
      <c r="J483" s="838"/>
      <c r="K483" s="838"/>
    </row>
    <row r="484" spans="1:11" s="837" customFormat="1" x14ac:dyDescent="0.2">
      <c r="A484" s="838"/>
      <c r="B484" s="838"/>
      <c r="C484" s="838"/>
      <c r="D484" s="838"/>
      <c r="E484" s="838"/>
      <c r="F484" s="838"/>
      <c r="G484" s="838"/>
      <c r="H484" s="838"/>
      <c r="I484" s="838"/>
      <c r="J484" s="838"/>
      <c r="K484" s="838"/>
    </row>
    <row r="485" spans="1:11" s="837" customFormat="1" x14ac:dyDescent="0.2">
      <c r="A485" s="838"/>
      <c r="B485" s="838"/>
      <c r="C485" s="838"/>
      <c r="D485" s="838"/>
      <c r="E485" s="838"/>
      <c r="F485" s="838"/>
      <c r="G485" s="838"/>
      <c r="H485" s="838"/>
      <c r="I485" s="838"/>
      <c r="J485" s="838"/>
      <c r="K485" s="838"/>
    </row>
    <row r="486" spans="1:11" s="837" customFormat="1" x14ac:dyDescent="0.2">
      <c r="A486" s="838"/>
      <c r="B486" s="838"/>
      <c r="C486" s="838"/>
      <c r="D486" s="838"/>
      <c r="E486" s="838"/>
      <c r="F486" s="838"/>
      <c r="G486" s="838"/>
      <c r="H486" s="838"/>
      <c r="I486" s="838"/>
      <c r="J486" s="838"/>
      <c r="K486" s="838"/>
    </row>
    <row r="487" spans="1:11" s="837" customFormat="1" x14ac:dyDescent="0.2">
      <c r="A487" s="838"/>
      <c r="B487" s="838"/>
      <c r="C487" s="838"/>
      <c r="D487" s="838"/>
      <c r="E487" s="838"/>
      <c r="F487" s="838"/>
      <c r="G487" s="838"/>
      <c r="H487" s="838"/>
      <c r="I487" s="838"/>
      <c r="J487" s="838"/>
      <c r="K487" s="838"/>
    </row>
    <row r="488" spans="1:11" s="837" customFormat="1" x14ac:dyDescent="0.2">
      <c r="A488" s="838"/>
      <c r="B488" s="838"/>
      <c r="C488" s="838"/>
      <c r="D488" s="838"/>
      <c r="E488" s="838"/>
      <c r="F488" s="838"/>
      <c r="G488" s="838"/>
      <c r="H488" s="838"/>
      <c r="I488" s="838"/>
      <c r="J488" s="838"/>
      <c r="K488" s="838"/>
    </row>
    <row r="489" spans="1:11" s="837" customFormat="1" x14ac:dyDescent="0.2">
      <c r="A489" s="838"/>
      <c r="B489" s="838"/>
      <c r="C489" s="838"/>
      <c r="D489" s="838"/>
      <c r="E489" s="838"/>
      <c r="F489" s="838"/>
      <c r="G489" s="838"/>
      <c r="H489" s="838"/>
      <c r="I489" s="838"/>
      <c r="J489" s="838"/>
      <c r="K489" s="838"/>
    </row>
    <row r="490" spans="1:11" s="837" customFormat="1" x14ac:dyDescent="0.2">
      <c r="A490" s="838"/>
      <c r="B490" s="838"/>
      <c r="C490" s="838"/>
      <c r="D490" s="838"/>
      <c r="E490" s="838"/>
      <c r="F490" s="838"/>
      <c r="G490" s="838"/>
      <c r="H490" s="838"/>
      <c r="I490" s="838"/>
      <c r="J490" s="838"/>
      <c r="K490" s="838"/>
    </row>
    <row r="491" spans="1:11" s="837" customFormat="1" x14ac:dyDescent="0.2">
      <c r="A491" s="838"/>
      <c r="B491" s="838"/>
      <c r="C491" s="838"/>
      <c r="D491" s="838"/>
      <c r="E491" s="838"/>
      <c r="F491" s="838"/>
      <c r="G491" s="838"/>
      <c r="H491" s="838"/>
      <c r="I491" s="838"/>
      <c r="J491" s="838"/>
      <c r="K491" s="838"/>
    </row>
    <row r="492" spans="1:11" s="837" customFormat="1" x14ac:dyDescent="0.2">
      <c r="A492" s="838"/>
      <c r="B492" s="838"/>
      <c r="C492" s="838"/>
      <c r="D492" s="838"/>
      <c r="E492" s="838"/>
      <c r="F492" s="838"/>
      <c r="G492" s="838"/>
      <c r="H492" s="838"/>
      <c r="I492" s="838"/>
      <c r="J492" s="838"/>
      <c r="K492" s="838"/>
    </row>
    <row r="493" spans="1:11" s="837" customFormat="1" x14ac:dyDescent="0.2">
      <c r="A493" s="838"/>
      <c r="B493" s="838"/>
      <c r="C493" s="838"/>
      <c r="D493" s="838"/>
      <c r="E493" s="838"/>
      <c r="F493" s="838"/>
      <c r="G493" s="838"/>
      <c r="H493" s="838"/>
      <c r="I493" s="838"/>
      <c r="J493" s="838"/>
      <c r="K493" s="838"/>
    </row>
    <row r="494" spans="1:11" s="837" customFormat="1" x14ac:dyDescent="0.2">
      <c r="A494" s="838"/>
      <c r="B494" s="838"/>
      <c r="C494" s="838"/>
      <c r="D494" s="838"/>
      <c r="E494" s="838"/>
      <c r="F494" s="838"/>
      <c r="G494" s="838"/>
      <c r="H494" s="838"/>
      <c r="I494" s="838"/>
      <c r="J494" s="838"/>
      <c r="K494" s="838"/>
    </row>
    <row r="495" spans="1:11" s="837" customFormat="1" x14ac:dyDescent="0.2">
      <c r="A495" s="838"/>
      <c r="B495" s="838"/>
      <c r="C495" s="838"/>
      <c r="D495" s="838"/>
      <c r="E495" s="838"/>
      <c r="F495" s="838"/>
      <c r="G495" s="838"/>
      <c r="H495" s="838"/>
      <c r="I495" s="838"/>
      <c r="J495" s="838"/>
      <c r="K495" s="838"/>
    </row>
    <row r="496" spans="1:11" s="837" customFormat="1" x14ac:dyDescent="0.2">
      <c r="A496" s="838"/>
      <c r="B496" s="838"/>
      <c r="C496" s="838"/>
      <c r="D496" s="838"/>
      <c r="E496" s="838"/>
      <c r="F496" s="838"/>
      <c r="G496" s="838"/>
      <c r="H496" s="838"/>
      <c r="I496" s="838"/>
      <c r="J496" s="838"/>
      <c r="K496" s="838"/>
    </row>
    <row r="497" spans="1:11" s="837" customFormat="1" x14ac:dyDescent="0.2">
      <c r="A497" s="838"/>
      <c r="B497" s="838"/>
      <c r="C497" s="838"/>
      <c r="D497" s="838"/>
      <c r="E497" s="838"/>
      <c r="F497" s="838"/>
      <c r="G497" s="838"/>
      <c r="H497" s="838"/>
      <c r="I497" s="838"/>
      <c r="J497" s="838"/>
      <c r="K497" s="838"/>
    </row>
    <row r="498" spans="1:11" s="837" customFormat="1" x14ac:dyDescent="0.2">
      <c r="A498" s="838"/>
      <c r="B498" s="838"/>
      <c r="C498" s="838"/>
      <c r="D498" s="838"/>
      <c r="E498" s="838"/>
      <c r="F498" s="838"/>
      <c r="G498" s="838"/>
      <c r="H498" s="838"/>
      <c r="I498" s="838"/>
      <c r="J498" s="838"/>
      <c r="K498" s="838"/>
    </row>
    <row r="499" spans="1:11" s="837" customFormat="1" x14ac:dyDescent="0.2">
      <c r="A499" s="838"/>
      <c r="B499" s="838"/>
      <c r="C499" s="838"/>
      <c r="D499" s="838"/>
      <c r="E499" s="838"/>
      <c r="F499" s="838"/>
      <c r="G499" s="838"/>
      <c r="H499" s="838"/>
      <c r="I499" s="838"/>
      <c r="J499" s="838"/>
      <c r="K499" s="838"/>
    </row>
    <row r="500" spans="1:11" s="837" customFormat="1" x14ac:dyDescent="0.2">
      <c r="A500" s="838"/>
      <c r="B500" s="838"/>
      <c r="C500" s="838"/>
      <c r="D500" s="838"/>
      <c r="E500" s="838"/>
      <c r="F500" s="838"/>
      <c r="G500" s="838"/>
      <c r="H500" s="838"/>
      <c r="I500" s="838"/>
      <c r="J500" s="838"/>
      <c r="K500" s="838"/>
    </row>
    <row r="501" spans="1:11" s="837" customFormat="1" x14ac:dyDescent="0.2">
      <c r="A501" s="838"/>
      <c r="B501" s="838"/>
      <c r="C501" s="838"/>
      <c r="D501" s="838"/>
      <c r="E501" s="838"/>
      <c r="F501" s="838"/>
      <c r="G501" s="838"/>
      <c r="H501" s="838"/>
      <c r="I501" s="838"/>
      <c r="J501" s="838"/>
      <c r="K501" s="838"/>
    </row>
    <row r="502" spans="1:11" s="837" customFormat="1" x14ac:dyDescent="0.2">
      <c r="A502" s="838"/>
      <c r="B502" s="838"/>
      <c r="C502" s="838"/>
      <c r="D502" s="838"/>
      <c r="E502" s="838"/>
      <c r="F502" s="838"/>
      <c r="G502" s="838"/>
      <c r="H502" s="838"/>
      <c r="I502" s="838"/>
      <c r="J502" s="838"/>
      <c r="K502" s="838"/>
    </row>
    <row r="503" spans="1:11" s="837" customFormat="1" x14ac:dyDescent="0.2">
      <c r="A503" s="838"/>
      <c r="B503" s="838"/>
      <c r="C503" s="838"/>
      <c r="D503" s="838"/>
      <c r="E503" s="838"/>
      <c r="F503" s="838"/>
      <c r="G503" s="838"/>
      <c r="H503" s="838"/>
      <c r="I503" s="838"/>
      <c r="J503" s="838"/>
      <c r="K503" s="838"/>
    </row>
    <row r="504" spans="1:11" s="837" customFormat="1" x14ac:dyDescent="0.2">
      <c r="A504" s="838"/>
      <c r="B504" s="838"/>
      <c r="C504" s="838"/>
      <c r="D504" s="838"/>
      <c r="E504" s="838"/>
      <c r="F504" s="838"/>
      <c r="G504" s="838"/>
      <c r="H504" s="838"/>
      <c r="I504" s="838"/>
      <c r="J504" s="838"/>
      <c r="K504" s="838"/>
    </row>
    <row r="505" spans="1:11" s="837" customFormat="1" x14ac:dyDescent="0.2">
      <c r="A505" s="838"/>
      <c r="B505" s="838"/>
      <c r="C505" s="838"/>
      <c r="D505" s="838"/>
      <c r="E505" s="838"/>
      <c r="F505" s="838"/>
      <c r="G505" s="838"/>
      <c r="H505" s="838"/>
      <c r="I505" s="838"/>
      <c r="J505" s="838"/>
      <c r="K505" s="838"/>
    </row>
    <row r="506" spans="1:11" s="837" customFormat="1" x14ac:dyDescent="0.2">
      <c r="A506" s="838"/>
      <c r="B506" s="838"/>
      <c r="C506" s="838"/>
      <c r="D506" s="838"/>
      <c r="E506" s="838"/>
      <c r="F506" s="838"/>
      <c r="G506" s="838"/>
      <c r="H506" s="838"/>
      <c r="I506" s="838"/>
      <c r="J506" s="838"/>
      <c r="K506" s="838"/>
    </row>
    <row r="507" spans="1:11" s="837" customFormat="1" x14ac:dyDescent="0.2">
      <c r="A507" s="838"/>
      <c r="B507" s="838"/>
      <c r="C507" s="838"/>
      <c r="D507" s="838"/>
      <c r="E507" s="838"/>
      <c r="F507" s="838"/>
      <c r="G507" s="838"/>
      <c r="H507" s="838"/>
      <c r="I507" s="838"/>
      <c r="J507" s="838"/>
      <c r="K507" s="838"/>
    </row>
    <row r="508" spans="1:11" s="837" customFormat="1" x14ac:dyDescent="0.2">
      <c r="A508" s="838"/>
      <c r="B508" s="838"/>
      <c r="C508" s="838"/>
      <c r="D508" s="838"/>
      <c r="E508" s="838"/>
      <c r="F508" s="838"/>
      <c r="G508" s="838"/>
      <c r="H508" s="838"/>
      <c r="I508" s="838"/>
      <c r="J508" s="838"/>
      <c r="K508" s="838"/>
    </row>
    <row r="509" spans="1:11" s="837" customFormat="1" x14ac:dyDescent="0.2">
      <c r="A509" s="838"/>
      <c r="B509" s="838"/>
      <c r="C509" s="838"/>
      <c r="D509" s="838"/>
      <c r="E509" s="838"/>
      <c r="F509" s="838"/>
      <c r="G509" s="838"/>
      <c r="H509" s="838"/>
      <c r="I509" s="838"/>
      <c r="J509" s="838"/>
      <c r="K509" s="838"/>
    </row>
    <row r="510" spans="1:11" s="837" customFormat="1" x14ac:dyDescent="0.2">
      <c r="A510" s="838"/>
      <c r="B510" s="838"/>
      <c r="C510" s="838"/>
      <c r="D510" s="838"/>
      <c r="E510" s="838"/>
      <c r="F510" s="838"/>
      <c r="G510" s="838"/>
      <c r="H510" s="838"/>
      <c r="I510" s="838"/>
      <c r="J510" s="838"/>
      <c r="K510" s="838"/>
    </row>
    <row r="511" spans="1:11" s="837" customFormat="1" x14ac:dyDescent="0.2">
      <c r="A511" s="838"/>
      <c r="B511" s="838"/>
      <c r="C511" s="838"/>
      <c r="D511" s="838"/>
      <c r="E511" s="838"/>
      <c r="F511" s="838"/>
      <c r="G511" s="838"/>
      <c r="H511" s="838"/>
      <c r="I511" s="838"/>
      <c r="J511" s="838"/>
      <c r="K511" s="838"/>
    </row>
    <row r="512" spans="1:11" s="837" customFormat="1" x14ac:dyDescent="0.2">
      <c r="A512" s="838"/>
      <c r="B512" s="838"/>
      <c r="C512" s="838"/>
      <c r="D512" s="838"/>
      <c r="E512" s="838"/>
      <c r="F512" s="838"/>
      <c r="G512" s="838"/>
      <c r="H512" s="838"/>
      <c r="I512" s="838"/>
      <c r="J512" s="838"/>
      <c r="K512" s="838"/>
    </row>
    <row r="513" spans="1:11" s="837" customFormat="1" x14ac:dyDescent="0.2">
      <c r="A513" s="838"/>
      <c r="B513" s="838"/>
      <c r="C513" s="838"/>
      <c r="D513" s="838"/>
      <c r="E513" s="838"/>
      <c r="F513" s="838"/>
      <c r="G513" s="838"/>
      <c r="H513" s="838"/>
      <c r="I513" s="838"/>
      <c r="J513" s="838"/>
      <c r="K513" s="838"/>
    </row>
    <row r="514" spans="1:11" s="837" customFormat="1" x14ac:dyDescent="0.2">
      <c r="A514" s="838"/>
      <c r="B514" s="838"/>
      <c r="C514" s="838"/>
      <c r="D514" s="838"/>
      <c r="E514" s="838"/>
      <c r="F514" s="838"/>
      <c r="G514" s="838"/>
      <c r="H514" s="838"/>
      <c r="I514" s="838"/>
      <c r="J514" s="838"/>
      <c r="K514" s="838"/>
    </row>
    <row r="515" spans="1:11" s="837" customFormat="1" x14ac:dyDescent="0.2">
      <c r="A515" s="838"/>
      <c r="B515" s="838"/>
      <c r="C515" s="838"/>
      <c r="D515" s="838"/>
      <c r="E515" s="838"/>
      <c r="F515" s="838"/>
      <c r="G515" s="838"/>
      <c r="H515" s="838"/>
      <c r="I515" s="838"/>
      <c r="J515" s="838"/>
      <c r="K515" s="838"/>
    </row>
    <row r="516" spans="1:11" s="837" customFormat="1" x14ac:dyDescent="0.2">
      <c r="A516" s="838"/>
      <c r="B516" s="838"/>
      <c r="C516" s="838"/>
      <c r="D516" s="838"/>
      <c r="E516" s="838"/>
      <c r="F516" s="838"/>
      <c r="G516" s="838"/>
      <c r="H516" s="838"/>
      <c r="I516" s="838"/>
      <c r="J516" s="838"/>
      <c r="K516" s="838"/>
    </row>
    <row r="517" spans="1:11" s="837" customFormat="1" x14ac:dyDescent="0.2">
      <c r="A517" s="838"/>
      <c r="B517" s="838"/>
      <c r="C517" s="838"/>
      <c r="D517" s="838"/>
      <c r="E517" s="838"/>
      <c r="F517" s="838"/>
      <c r="G517" s="838"/>
      <c r="H517" s="838"/>
      <c r="I517" s="838"/>
      <c r="J517" s="838"/>
      <c r="K517" s="838"/>
    </row>
    <row r="518" spans="1:11" s="837" customFormat="1" x14ac:dyDescent="0.2">
      <c r="A518" s="838"/>
      <c r="B518" s="838"/>
      <c r="C518" s="838"/>
      <c r="D518" s="838"/>
      <c r="E518" s="838"/>
      <c r="F518" s="838"/>
      <c r="G518" s="838"/>
      <c r="H518" s="838"/>
      <c r="I518" s="838"/>
      <c r="J518" s="838"/>
      <c r="K518" s="838"/>
    </row>
    <row r="519" spans="1:11" s="837" customFormat="1" x14ac:dyDescent="0.2">
      <c r="A519" s="838"/>
      <c r="B519" s="838"/>
      <c r="C519" s="838"/>
      <c r="D519" s="838"/>
      <c r="E519" s="838"/>
      <c r="F519" s="838"/>
      <c r="G519" s="838"/>
      <c r="H519" s="838"/>
      <c r="I519" s="838"/>
      <c r="J519" s="838"/>
      <c r="K519" s="838"/>
    </row>
    <row r="520" spans="1:11" s="837" customFormat="1" x14ac:dyDescent="0.2">
      <c r="A520" s="838"/>
      <c r="B520" s="838"/>
      <c r="C520" s="838"/>
      <c r="D520" s="838"/>
      <c r="E520" s="838"/>
      <c r="F520" s="838"/>
      <c r="G520" s="838"/>
      <c r="H520" s="838"/>
      <c r="I520" s="838"/>
      <c r="J520" s="838"/>
      <c r="K520" s="838"/>
    </row>
    <row r="521" spans="1:11" s="837" customFormat="1" x14ac:dyDescent="0.2">
      <c r="A521" s="838"/>
      <c r="B521" s="838"/>
      <c r="C521" s="838"/>
      <c r="D521" s="838"/>
      <c r="E521" s="838"/>
      <c r="F521" s="838"/>
      <c r="G521" s="838"/>
      <c r="H521" s="838"/>
      <c r="I521" s="838"/>
      <c r="J521" s="838"/>
      <c r="K521" s="838"/>
    </row>
    <row r="522" spans="1:11" s="837" customFormat="1" x14ac:dyDescent="0.2">
      <c r="A522" s="838"/>
      <c r="B522" s="838"/>
      <c r="C522" s="838"/>
      <c r="D522" s="838"/>
      <c r="E522" s="838"/>
      <c r="F522" s="838"/>
      <c r="G522" s="838"/>
      <c r="H522" s="838"/>
      <c r="I522" s="838"/>
      <c r="J522" s="838"/>
      <c r="K522" s="838"/>
    </row>
    <row r="523" spans="1:11" s="837" customFormat="1" x14ac:dyDescent="0.2">
      <c r="A523" s="838"/>
      <c r="B523" s="838"/>
      <c r="C523" s="838"/>
      <c r="D523" s="838"/>
      <c r="E523" s="838"/>
      <c r="F523" s="838"/>
      <c r="G523" s="838"/>
      <c r="H523" s="838"/>
      <c r="I523" s="838"/>
      <c r="J523" s="838"/>
      <c r="K523" s="838"/>
    </row>
    <row r="524" spans="1:11" s="837" customFormat="1" x14ac:dyDescent="0.2">
      <c r="A524" s="838"/>
      <c r="B524" s="838"/>
      <c r="C524" s="838"/>
      <c r="D524" s="838"/>
      <c r="E524" s="838"/>
      <c r="F524" s="838"/>
      <c r="G524" s="838"/>
      <c r="H524" s="838"/>
      <c r="I524" s="838"/>
      <c r="J524" s="838"/>
      <c r="K524" s="838"/>
    </row>
    <row r="525" spans="1:11" s="837" customFormat="1" x14ac:dyDescent="0.2">
      <c r="A525" s="838"/>
      <c r="B525" s="838"/>
      <c r="C525" s="838"/>
      <c r="D525" s="838"/>
      <c r="E525" s="838"/>
      <c r="F525" s="838"/>
      <c r="G525" s="838"/>
      <c r="H525" s="838"/>
      <c r="I525" s="838"/>
      <c r="J525" s="838"/>
      <c r="K525" s="838"/>
    </row>
    <row r="526" spans="1:11" s="837" customFormat="1" x14ac:dyDescent="0.2">
      <c r="A526" s="838"/>
      <c r="B526" s="838"/>
      <c r="C526" s="838"/>
      <c r="D526" s="838"/>
      <c r="E526" s="838"/>
      <c r="F526" s="838"/>
      <c r="G526" s="838"/>
      <c r="H526" s="838"/>
      <c r="I526" s="838"/>
      <c r="J526" s="838"/>
      <c r="K526" s="838"/>
    </row>
    <row r="527" spans="1:11" s="837" customFormat="1" x14ac:dyDescent="0.2">
      <c r="A527" s="838"/>
      <c r="B527" s="838"/>
      <c r="C527" s="838"/>
      <c r="D527" s="838"/>
      <c r="E527" s="838"/>
      <c r="F527" s="838"/>
      <c r="G527" s="838"/>
      <c r="H527" s="838"/>
      <c r="I527" s="838"/>
      <c r="J527" s="838"/>
      <c r="K527" s="838"/>
    </row>
    <row r="528" spans="1:11" s="837" customFormat="1" x14ac:dyDescent="0.2">
      <c r="A528" s="838"/>
      <c r="B528" s="838"/>
      <c r="C528" s="838"/>
      <c r="D528" s="838"/>
      <c r="E528" s="838"/>
      <c r="F528" s="838"/>
      <c r="G528" s="838"/>
      <c r="H528" s="838"/>
      <c r="I528" s="838"/>
      <c r="J528" s="838"/>
      <c r="K528" s="838"/>
    </row>
    <row r="529" spans="1:11" s="837" customFormat="1" x14ac:dyDescent="0.2">
      <c r="A529" s="838"/>
      <c r="B529" s="838"/>
      <c r="C529" s="838"/>
      <c r="D529" s="838"/>
      <c r="E529" s="838"/>
      <c r="F529" s="838"/>
      <c r="G529" s="838"/>
      <c r="H529" s="838"/>
      <c r="I529" s="838"/>
      <c r="J529" s="838"/>
      <c r="K529" s="838"/>
    </row>
    <row r="530" spans="1:11" s="837" customFormat="1" x14ac:dyDescent="0.2">
      <c r="A530" s="838"/>
      <c r="B530" s="838"/>
      <c r="C530" s="838"/>
      <c r="D530" s="838"/>
      <c r="E530" s="838"/>
      <c r="F530" s="838"/>
      <c r="G530" s="838"/>
      <c r="H530" s="838"/>
      <c r="I530" s="838"/>
      <c r="J530" s="838"/>
      <c r="K530" s="838"/>
    </row>
    <row r="531" spans="1:11" s="837" customFormat="1" x14ac:dyDescent="0.2">
      <c r="A531" s="838"/>
      <c r="B531" s="838"/>
      <c r="C531" s="838"/>
      <c r="D531" s="838"/>
      <c r="E531" s="838"/>
      <c r="F531" s="838"/>
      <c r="G531" s="838"/>
      <c r="H531" s="838"/>
      <c r="I531" s="838"/>
      <c r="J531" s="838"/>
      <c r="K531" s="838"/>
    </row>
    <row r="532" spans="1:11" s="837" customFormat="1" x14ac:dyDescent="0.2">
      <c r="A532" s="838"/>
      <c r="B532" s="838"/>
      <c r="C532" s="838"/>
      <c r="D532" s="838"/>
      <c r="E532" s="838"/>
      <c r="F532" s="838"/>
      <c r="G532" s="838"/>
      <c r="H532" s="838"/>
      <c r="I532" s="838"/>
      <c r="J532" s="838"/>
      <c r="K532" s="838"/>
    </row>
    <row r="533" spans="1:11" s="837" customFormat="1" x14ac:dyDescent="0.2">
      <c r="A533" s="838"/>
      <c r="B533" s="838"/>
      <c r="C533" s="838"/>
      <c r="D533" s="838"/>
      <c r="E533" s="838"/>
      <c r="F533" s="838"/>
      <c r="G533" s="838"/>
      <c r="H533" s="838"/>
      <c r="I533" s="838"/>
      <c r="J533" s="838"/>
      <c r="K533" s="838"/>
    </row>
    <row r="534" spans="1:11" s="837" customFormat="1" x14ac:dyDescent="0.2">
      <c r="A534" s="838"/>
      <c r="B534" s="838"/>
      <c r="C534" s="838"/>
      <c r="D534" s="838"/>
      <c r="E534" s="838"/>
      <c r="F534" s="838"/>
      <c r="G534" s="838"/>
      <c r="H534" s="838"/>
      <c r="I534" s="838"/>
      <c r="J534" s="838"/>
      <c r="K534" s="838"/>
    </row>
    <row r="535" spans="1:11" s="837" customFormat="1" x14ac:dyDescent="0.2">
      <c r="A535" s="838"/>
      <c r="B535" s="838"/>
      <c r="C535" s="838"/>
      <c r="D535" s="838"/>
      <c r="E535" s="838"/>
      <c r="F535" s="838"/>
      <c r="G535" s="838"/>
      <c r="H535" s="838"/>
      <c r="I535" s="838"/>
      <c r="J535" s="838"/>
      <c r="K535" s="838"/>
    </row>
    <row r="536" spans="1:11" s="837" customFormat="1" x14ac:dyDescent="0.2">
      <c r="A536" s="838"/>
      <c r="B536" s="838"/>
      <c r="C536" s="838"/>
      <c r="D536" s="838"/>
      <c r="E536" s="838"/>
      <c r="F536" s="838"/>
      <c r="G536" s="838"/>
      <c r="H536" s="838"/>
      <c r="I536" s="838"/>
      <c r="J536" s="838"/>
      <c r="K536" s="838"/>
    </row>
    <row r="537" spans="1:11" s="837" customFormat="1" x14ac:dyDescent="0.2">
      <c r="A537" s="838"/>
      <c r="B537" s="838"/>
      <c r="C537" s="838"/>
      <c r="D537" s="838"/>
      <c r="E537" s="838"/>
      <c r="F537" s="838"/>
      <c r="G537" s="838"/>
      <c r="H537" s="838"/>
      <c r="I537" s="838"/>
      <c r="J537" s="838"/>
      <c r="K537" s="838"/>
    </row>
    <row r="538" spans="1:11" s="837" customFormat="1" x14ac:dyDescent="0.2">
      <c r="A538" s="838"/>
      <c r="B538" s="838"/>
      <c r="C538" s="838"/>
      <c r="D538" s="838"/>
      <c r="E538" s="838"/>
      <c r="F538" s="838"/>
      <c r="G538" s="838"/>
      <c r="H538" s="838"/>
      <c r="I538" s="838"/>
      <c r="J538" s="838"/>
      <c r="K538" s="838"/>
    </row>
    <row r="539" spans="1:11" s="837" customFormat="1" x14ac:dyDescent="0.2">
      <c r="A539" s="838"/>
      <c r="B539" s="838"/>
      <c r="C539" s="838"/>
      <c r="D539" s="838"/>
      <c r="E539" s="838"/>
      <c r="F539" s="838"/>
      <c r="G539" s="838"/>
      <c r="H539" s="838"/>
      <c r="I539" s="838"/>
      <c r="J539" s="838"/>
      <c r="K539" s="838"/>
    </row>
    <row r="540" spans="1:11" s="837" customFormat="1" x14ac:dyDescent="0.2">
      <c r="A540" s="838"/>
      <c r="B540" s="838"/>
      <c r="C540" s="838"/>
      <c r="D540" s="838"/>
      <c r="E540" s="838"/>
      <c r="F540" s="838"/>
      <c r="G540" s="838"/>
      <c r="H540" s="838"/>
      <c r="I540" s="838"/>
      <c r="J540" s="838"/>
      <c r="K540" s="838"/>
    </row>
    <row r="541" spans="1:11" s="837" customFormat="1" x14ac:dyDescent="0.2">
      <c r="A541" s="838"/>
      <c r="B541" s="838"/>
      <c r="C541" s="838"/>
      <c r="D541" s="838"/>
      <c r="E541" s="838"/>
      <c r="F541" s="838"/>
      <c r="G541" s="838"/>
      <c r="H541" s="838"/>
      <c r="I541" s="838"/>
      <c r="J541" s="838"/>
      <c r="K541" s="838"/>
    </row>
    <row r="542" spans="1:11" s="837" customFormat="1" x14ac:dyDescent="0.2">
      <c r="A542" s="838"/>
      <c r="B542" s="838"/>
      <c r="C542" s="838"/>
      <c r="D542" s="838"/>
      <c r="E542" s="838"/>
      <c r="F542" s="838"/>
      <c r="G542" s="838"/>
      <c r="H542" s="838"/>
      <c r="I542" s="838"/>
      <c r="J542" s="838"/>
      <c r="K542" s="838"/>
    </row>
    <row r="543" spans="1:11" s="837" customFormat="1" x14ac:dyDescent="0.2">
      <c r="A543" s="838"/>
      <c r="B543" s="838"/>
      <c r="C543" s="838"/>
      <c r="D543" s="838"/>
      <c r="E543" s="838"/>
      <c r="F543" s="838"/>
      <c r="G543" s="838"/>
      <c r="H543" s="838"/>
      <c r="I543" s="838"/>
      <c r="J543" s="838"/>
      <c r="K543" s="838"/>
    </row>
    <row r="544" spans="1:11" s="837" customFormat="1" x14ac:dyDescent="0.2">
      <c r="A544" s="838"/>
      <c r="B544" s="838"/>
      <c r="C544" s="838"/>
      <c r="D544" s="838"/>
      <c r="E544" s="838"/>
      <c r="F544" s="838"/>
      <c r="G544" s="838"/>
      <c r="H544" s="838"/>
      <c r="I544" s="838"/>
      <c r="J544" s="838"/>
      <c r="K544" s="838"/>
    </row>
    <row r="545" spans="1:11" s="837" customFormat="1" x14ac:dyDescent="0.2">
      <c r="A545" s="838"/>
      <c r="B545" s="838"/>
      <c r="C545" s="838"/>
      <c r="D545" s="838"/>
      <c r="E545" s="838"/>
      <c r="F545" s="838"/>
      <c r="G545" s="838"/>
      <c r="H545" s="838"/>
      <c r="I545" s="838"/>
      <c r="J545" s="838"/>
      <c r="K545" s="838"/>
    </row>
    <row r="546" spans="1:11" s="837" customFormat="1" x14ac:dyDescent="0.2">
      <c r="A546" s="838"/>
      <c r="B546" s="838"/>
      <c r="C546" s="838"/>
      <c r="D546" s="838"/>
      <c r="E546" s="838"/>
      <c r="F546" s="838"/>
      <c r="G546" s="838"/>
      <c r="H546" s="838"/>
      <c r="I546" s="838"/>
      <c r="J546" s="838"/>
      <c r="K546" s="838"/>
    </row>
    <row r="547" spans="1:11" s="837" customFormat="1" x14ac:dyDescent="0.2">
      <c r="A547" s="838"/>
      <c r="B547" s="838"/>
      <c r="C547" s="838"/>
      <c r="D547" s="838"/>
      <c r="E547" s="838"/>
      <c r="F547" s="838"/>
      <c r="G547" s="838"/>
      <c r="H547" s="838"/>
      <c r="I547" s="838"/>
      <c r="J547" s="838"/>
      <c r="K547" s="838"/>
    </row>
    <row r="548" spans="1:11" s="837" customFormat="1" x14ac:dyDescent="0.2">
      <c r="A548" s="838"/>
      <c r="B548" s="838"/>
      <c r="C548" s="838"/>
      <c r="D548" s="838"/>
      <c r="E548" s="838"/>
      <c r="F548" s="838"/>
      <c r="G548" s="838"/>
      <c r="H548" s="838"/>
      <c r="I548" s="838"/>
      <c r="J548" s="838"/>
      <c r="K548" s="838"/>
    </row>
    <row r="549" spans="1:11" s="837" customFormat="1" x14ac:dyDescent="0.2">
      <c r="A549" s="838"/>
      <c r="B549" s="838"/>
      <c r="C549" s="838"/>
      <c r="D549" s="838"/>
      <c r="E549" s="838"/>
      <c r="F549" s="838"/>
      <c r="G549" s="838"/>
      <c r="H549" s="838"/>
      <c r="I549" s="838"/>
      <c r="J549" s="838"/>
      <c r="K549" s="838"/>
    </row>
    <row r="550" spans="1:11" s="837" customFormat="1" x14ac:dyDescent="0.2">
      <c r="A550" s="838"/>
      <c r="B550" s="838"/>
      <c r="C550" s="838"/>
      <c r="D550" s="838"/>
      <c r="E550" s="838"/>
      <c r="F550" s="838"/>
      <c r="G550" s="838"/>
      <c r="H550" s="838"/>
      <c r="I550" s="838"/>
      <c r="J550" s="838"/>
      <c r="K550" s="838"/>
    </row>
    <row r="551" spans="1:11" s="837" customFormat="1" x14ac:dyDescent="0.2">
      <c r="A551" s="838"/>
      <c r="B551" s="838"/>
      <c r="C551" s="838"/>
      <c r="D551" s="838"/>
      <c r="E551" s="838"/>
      <c r="F551" s="838"/>
      <c r="G551" s="838"/>
      <c r="H551" s="838"/>
      <c r="I551" s="838"/>
      <c r="J551" s="838"/>
      <c r="K551" s="838"/>
    </row>
    <row r="552" spans="1:11" s="837" customFormat="1" x14ac:dyDescent="0.2">
      <c r="A552" s="838"/>
      <c r="B552" s="838"/>
      <c r="C552" s="838"/>
      <c r="D552" s="838"/>
      <c r="E552" s="838"/>
      <c r="F552" s="838"/>
      <c r="G552" s="838"/>
      <c r="H552" s="838"/>
      <c r="I552" s="838"/>
      <c r="J552" s="838"/>
      <c r="K552" s="838"/>
    </row>
    <row r="553" spans="1:11" s="837" customFormat="1" x14ac:dyDescent="0.2">
      <c r="A553" s="838"/>
      <c r="B553" s="838"/>
      <c r="C553" s="838"/>
      <c r="D553" s="838"/>
      <c r="E553" s="838"/>
      <c r="F553" s="838"/>
      <c r="G553" s="838"/>
      <c r="H553" s="838"/>
      <c r="I553" s="838"/>
      <c r="J553" s="838"/>
      <c r="K553" s="838"/>
    </row>
    <row r="554" spans="1:11" s="837" customFormat="1" x14ac:dyDescent="0.2">
      <c r="A554" s="838"/>
      <c r="B554" s="838"/>
      <c r="C554" s="838"/>
      <c r="D554" s="838"/>
      <c r="E554" s="838"/>
      <c r="F554" s="838"/>
      <c r="G554" s="838"/>
      <c r="H554" s="838"/>
      <c r="I554" s="838"/>
      <c r="J554" s="838"/>
      <c r="K554" s="838"/>
    </row>
    <row r="555" spans="1:11" s="837" customFormat="1" x14ac:dyDescent="0.2">
      <c r="A555" s="838"/>
      <c r="B555" s="838"/>
      <c r="C555" s="838"/>
      <c r="D555" s="838"/>
      <c r="E555" s="838"/>
      <c r="F555" s="838"/>
      <c r="G555" s="838"/>
      <c r="H555" s="838"/>
      <c r="I555" s="838"/>
      <c r="J555" s="838"/>
      <c r="K555" s="838"/>
    </row>
    <row r="556" spans="1:11" s="837" customFormat="1" x14ac:dyDescent="0.2">
      <c r="A556" s="838"/>
      <c r="B556" s="838"/>
      <c r="C556" s="838"/>
      <c r="D556" s="838"/>
      <c r="E556" s="838"/>
      <c r="F556" s="838"/>
      <c r="G556" s="838"/>
      <c r="H556" s="838"/>
      <c r="I556" s="838"/>
      <c r="J556" s="838"/>
      <c r="K556" s="838"/>
    </row>
    <row r="557" spans="1:11" s="837" customFormat="1" x14ac:dyDescent="0.2">
      <c r="A557" s="838"/>
      <c r="B557" s="838"/>
      <c r="C557" s="838"/>
      <c r="D557" s="838"/>
      <c r="E557" s="838"/>
      <c r="F557" s="838"/>
      <c r="G557" s="838"/>
      <c r="H557" s="838"/>
      <c r="I557" s="838"/>
      <c r="J557" s="838"/>
      <c r="K557" s="838"/>
    </row>
    <row r="558" spans="1:11" s="837" customFormat="1" x14ac:dyDescent="0.2">
      <c r="A558" s="838"/>
      <c r="B558" s="838"/>
      <c r="C558" s="838"/>
      <c r="D558" s="838"/>
      <c r="E558" s="838"/>
      <c r="F558" s="838"/>
      <c r="G558" s="838"/>
      <c r="H558" s="838"/>
      <c r="I558" s="838"/>
      <c r="J558" s="838"/>
      <c r="K558" s="838"/>
    </row>
    <row r="559" spans="1:11" s="837" customFormat="1" x14ac:dyDescent="0.2">
      <c r="A559" s="838"/>
      <c r="B559" s="838"/>
      <c r="C559" s="838"/>
      <c r="D559" s="838"/>
      <c r="E559" s="838"/>
      <c r="F559" s="838"/>
      <c r="G559" s="838"/>
      <c r="H559" s="838"/>
      <c r="I559" s="838"/>
      <c r="J559" s="838"/>
      <c r="K559" s="838"/>
    </row>
    <row r="560" spans="1:11" s="837" customFormat="1" x14ac:dyDescent="0.2">
      <c r="A560" s="838"/>
      <c r="B560" s="838"/>
      <c r="C560" s="838"/>
      <c r="D560" s="838"/>
      <c r="E560" s="838"/>
      <c r="F560" s="838"/>
      <c r="G560" s="838"/>
      <c r="H560" s="838"/>
      <c r="I560" s="838"/>
      <c r="J560" s="838"/>
      <c r="K560" s="838"/>
    </row>
    <row r="561" spans="1:11" s="837" customFormat="1" x14ac:dyDescent="0.2">
      <c r="A561" s="838"/>
      <c r="B561" s="838"/>
      <c r="C561" s="838"/>
      <c r="D561" s="838"/>
      <c r="E561" s="838"/>
      <c r="F561" s="838"/>
      <c r="G561" s="838"/>
      <c r="H561" s="838"/>
      <c r="I561" s="838"/>
      <c r="J561" s="838"/>
      <c r="K561" s="838"/>
    </row>
    <row r="562" spans="1:11" s="837" customFormat="1" x14ac:dyDescent="0.2">
      <c r="A562" s="838"/>
      <c r="B562" s="838"/>
      <c r="C562" s="838"/>
      <c r="D562" s="838"/>
      <c r="E562" s="838"/>
      <c r="F562" s="838"/>
      <c r="G562" s="838"/>
      <c r="H562" s="838"/>
      <c r="I562" s="838"/>
      <c r="J562" s="838"/>
      <c r="K562" s="838"/>
    </row>
    <row r="563" spans="1:11" s="837" customFormat="1" x14ac:dyDescent="0.2">
      <c r="A563" s="838"/>
      <c r="B563" s="838"/>
      <c r="C563" s="838"/>
      <c r="D563" s="838"/>
      <c r="E563" s="838"/>
      <c r="F563" s="838"/>
      <c r="G563" s="838"/>
      <c r="H563" s="838"/>
      <c r="I563" s="838"/>
      <c r="J563" s="838"/>
      <c r="K563" s="838"/>
    </row>
    <row r="564" spans="1:11" s="837" customFormat="1" x14ac:dyDescent="0.2">
      <c r="A564" s="838"/>
      <c r="B564" s="838"/>
      <c r="C564" s="838"/>
      <c r="D564" s="838"/>
      <c r="E564" s="838"/>
      <c r="F564" s="838"/>
      <c r="G564" s="838"/>
      <c r="H564" s="838"/>
      <c r="I564" s="838"/>
      <c r="J564" s="838"/>
      <c r="K564" s="838"/>
    </row>
    <row r="565" spans="1:11" s="837" customFormat="1" x14ac:dyDescent="0.2">
      <c r="A565" s="838"/>
      <c r="B565" s="838"/>
      <c r="C565" s="838"/>
      <c r="D565" s="838"/>
      <c r="E565" s="838"/>
      <c r="F565" s="838"/>
      <c r="G565" s="838"/>
      <c r="H565" s="838"/>
      <c r="I565" s="838"/>
      <c r="J565" s="838"/>
      <c r="K565" s="838"/>
    </row>
    <row r="566" spans="1:11" s="837" customFormat="1" x14ac:dyDescent="0.2">
      <c r="A566" s="838"/>
      <c r="B566" s="838"/>
      <c r="C566" s="838"/>
      <c r="D566" s="838"/>
      <c r="E566" s="838"/>
      <c r="F566" s="838"/>
      <c r="G566" s="838"/>
      <c r="H566" s="838"/>
      <c r="I566" s="838"/>
      <c r="J566" s="838"/>
      <c r="K566" s="838"/>
    </row>
    <row r="567" spans="1:11" s="837" customFormat="1" x14ac:dyDescent="0.2">
      <c r="A567" s="838"/>
      <c r="B567" s="838"/>
      <c r="C567" s="838"/>
      <c r="D567" s="838"/>
      <c r="E567" s="838"/>
      <c r="F567" s="838"/>
      <c r="G567" s="838"/>
      <c r="H567" s="838"/>
      <c r="I567" s="838"/>
      <c r="J567" s="838"/>
      <c r="K567" s="838"/>
    </row>
    <row r="568" spans="1:11" s="837" customFormat="1" x14ac:dyDescent="0.2">
      <c r="A568" s="838"/>
      <c r="B568" s="838"/>
      <c r="C568" s="838"/>
      <c r="D568" s="838"/>
      <c r="E568" s="838"/>
      <c r="F568" s="838"/>
      <c r="G568" s="838"/>
      <c r="H568" s="838"/>
      <c r="I568" s="838"/>
      <c r="J568" s="838"/>
      <c r="K568" s="838"/>
    </row>
    <row r="569" spans="1:11" s="837" customFormat="1" x14ac:dyDescent="0.2">
      <c r="A569" s="838"/>
      <c r="B569" s="838"/>
      <c r="C569" s="838"/>
      <c r="D569" s="838"/>
      <c r="E569" s="838"/>
      <c r="F569" s="838"/>
      <c r="G569" s="838"/>
      <c r="H569" s="838"/>
      <c r="I569" s="838"/>
      <c r="J569" s="838"/>
      <c r="K569" s="838"/>
    </row>
    <row r="570" spans="1:11" s="837" customFormat="1" x14ac:dyDescent="0.2">
      <c r="A570" s="838"/>
      <c r="B570" s="838"/>
      <c r="C570" s="838"/>
      <c r="D570" s="838"/>
      <c r="E570" s="838"/>
      <c r="F570" s="838"/>
      <c r="G570" s="838"/>
      <c r="H570" s="838"/>
      <c r="I570" s="838"/>
      <c r="J570" s="838"/>
      <c r="K570" s="838"/>
    </row>
    <row r="571" spans="1:11" s="837" customFormat="1" x14ac:dyDescent="0.2">
      <c r="A571" s="838"/>
      <c r="B571" s="838"/>
      <c r="C571" s="838"/>
      <c r="D571" s="838"/>
      <c r="E571" s="838"/>
      <c r="F571" s="838"/>
      <c r="G571" s="838"/>
      <c r="H571" s="838"/>
      <c r="I571" s="838"/>
      <c r="J571" s="838"/>
      <c r="K571" s="838"/>
    </row>
    <row r="572" spans="1:11" s="837" customFormat="1" x14ac:dyDescent="0.2">
      <c r="A572" s="838"/>
      <c r="B572" s="838"/>
      <c r="C572" s="838"/>
      <c r="D572" s="838"/>
      <c r="E572" s="838"/>
      <c r="F572" s="838"/>
      <c r="G572" s="838"/>
      <c r="H572" s="838"/>
      <c r="I572" s="838"/>
      <c r="J572" s="838"/>
      <c r="K572" s="838"/>
    </row>
    <row r="573" spans="1:11" s="837" customFormat="1" x14ac:dyDescent="0.2">
      <c r="A573" s="838"/>
      <c r="B573" s="838"/>
      <c r="C573" s="838"/>
      <c r="D573" s="838"/>
      <c r="E573" s="838"/>
      <c r="F573" s="838"/>
      <c r="G573" s="838"/>
      <c r="H573" s="838"/>
      <c r="I573" s="838"/>
      <c r="J573" s="838"/>
      <c r="K573" s="838"/>
    </row>
    <row r="574" spans="1:11" s="837" customFormat="1" x14ac:dyDescent="0.2">
      <c r="A574" s="838"/>
      <c r="B574" s="838"/>
      <c r="C574" s="838"/>
      <c r="D574" s="838"/>
      <c r="E574" s="838"/>
      <c r="F574" s="838"/>
      <c r="G574" s="838"/>
      <c r="H574" s="838"/>
      <c r="I574" s="838"/>
      <c r="J574" s="838"/>
      <c r="K574" s="838"/>
    </row>
    <row r="575" spans="1:11" s="837" customFormat="1" x14ac:dyDescent="0.2">
      <c r="A575" s="838"/>
      <c r="B575" s="838"/>
      <c r="C575" s="838"/>
      <c r="D575" s="838"/>
      <c r="E575" s="838"/>
      <c r="F575" s="838"/>
      <c r="G575" s="838"/>
      <c r="H575" s="838"/>
      <c r="I575" s="838"/>
      <c r="J575" s="838"/>
      <c r="K575" s="838"/>
    </row>
    <row r="576" spans="1:11" s="837" customFormat="1" x14ac:dyDescent="0.2">
      <c r="A576" s="838"/>
      <c r="B576" s="838"/>
      <c r="C576" s="838"/>
      <c r="D576" s="838"/>
      <c r="E576" s="838"/>
      <c r="F576" s="838"/>
      <c r="G576" s="838"/>
      <c r="H576" s="838"/>
      <c r="I576" s="838"/>
      <c r="J576" s="838"/>
      <c r="K576" s="838"/>
    </row>
    <row r="577" spans="1:11" s="837" customFormat="1" x14ac:dyDescent="0.2">
      <c r="A577" s="838"/>
      <c r="B577" s="838"/>
      <c r="C577" s="838"/>
      <c r="D577" s="838"/>
      <c r="E577" s="838"/>
      <c r="F577" s="838"/>
      <c r="G577" s="838"/>
      <c r="H577" s="838"/>
      <c r="I577" s="838"/>
      <c r="J577" s="838"/>
      <c r="K577" s="838"/>
    </row>
    <row r="578" spans="1:11" s="837" customFormat="1" x14ac:dyDescent="0.2">
      <c r="A578" s="838"/>
      <c r="B578" s="838"/>
      <c r="C578" s="838"/>
      <c r="D578" s="838"/>
      <c r="E578" s="838"/>
      <c r="F578" s="838"/>
      <c r="G578" s="838"/>
      <c r="H578" s="838"/>
      <c r="I578" s="838"/>
      <c r="J578" s="838"/>
      <c r="K578" s="838"/>
    </row>
    <row r="579" spans="1:11" s="837" customFormat="1" x14ac:dyDescent="0.2">
      <c r="A579" s="838"/>
      <c r="B579" s="838"/>
      <c r="C579" s="838"/>
      <c r="D579" s="838"/>
      <c r="E579" s="838"/>
      <c r="F579" s="838"/>
      <c r="G579" s="838"/>
      <c r="H579" s="838"/>
      <c r="I579" s="838"/>
      <c r="J579" s="838"/>
      <c r="K579" s="838"/>
    </row>
    <row r="580" spans="1:11" s="837" customFormat="1" x14ac:dyDescent="0.2">
      <c r="A580" s="838"/>
      <c r="B580" s="838"/>
      <c r="C580" s="838"/>
      <c r="D580" s="838"/>
      <c r="E580" s="838"/>
      <c r="F580" s="838"/>
      <c r="G580" s="838"/>
      <c r="H580" s="838"/>
      <c r="I580" s="838"/>
      <c r="J580" s="838"/>
      <c r="K580" s="838"/>
    </row>
    <row r="581" spans="1:11" s="837" customFormat="1" x14ac:dyDescent="0.2">
      <c r="A581" s="838"/>
      <c r="B581" s="838"/>
      <c r="C581" s="838"/>
      <c r="D581" s="838"/>
      <c r="E581" s="838"/>
      <c r="F581" s="838"/>
      <c r="G581" s="838"/>
      <c r="H581" s="838"/>
      <c r="I581" s="838"/>
      <c r="J581" s="838"/>
      <c r="K581" s="838"/>
    </row>
    <row r="582" spans="1:11" s="837" customFormat="1" x14ac:dyDescent="0.2">
      <c r="A582" s="838"/>
      <c r="B582" s="838"/>
      <c r="C582" s="838"/>
      <c r="D582" s="838"/>
      <c r="E582" s="838"/>
      <c r="F582" s="838"/>
      <c r="G582" s="838"/>
      <c r="H582" s="838"/>
      <c r="I582" s="838"/>
      <c r="J582" s="838"/>
      <c r="K582" s="838"/>
    </row>
    <row r="583" spans="1:11" s="837" customFormat="1" x14ac:dyDescent="0.2">
      <c r="A583" s="838"/>
      <c r="B583" s="838"/>
      <c r="C583" s="838"/>
      <c r="D583" s="838"/>
      <c r="E583" s="838"/>
      <c r="F583" s="838"/>
      <c r="G583" s="838"/>
      <c r="H583" s="838"/>
      <c r="I583" s="838"/>
      <c r="J583" s="838"/>
      <c r="K583" s="838"/>
    </row>
    <row r="584" spans="1:11" s="837" customFormat="1" x14ac:dyDescent="0.2">
      <c r="A584" s="838"/>
      <c r="B584" s="838"/>
      <c r="C584" s="838"/>
      <c r="D584" s="838"/>
      <c r="E584" s="838"/>
      <c r="F584" s="838"/>
      <c r="G584" s="838"/>
      <c r="H584" s="838"/>
      <c r="I584" s="838"/>
      <c r="J584" s="838"/>
      <c r="K584" s="838"/>
    </row>
    <row r="585" spans="1:11" s="837" customFormat="1" x14ac:dyDescent="0.2">
      <c r="A585" s="838"/>
      <c r="B585" s="838"/>
      <c r="C585" s="838"/>
      <c r="D585" s="838"/>
      <c r="E585" s="838"/>
      <c r="F585" s="838"/>
      <c r="G585" s="838"/>
      <c r="H585" s="838"/>
      <c r="I585" s="838"/>
      <c r="J585" s="838"/>
      <c r="K585" s="838"/>
    </row>
    <row r="586" spans="1:11" s="837" customFormat="1" x14ac:dyDescent="0.2">
      <c r="A586" s="838"/>
      <c r="B586" s="838"/>
      <c r="C586" s="838"/>
      <c r="D586" s="838"/>
      <c r="E586" s="838"/>
      <c r="F586" s="838"/>
      <c r="G586" s="838"/>
      <c r="H586" s="838"/>
      <c r="I586" s="838"/>
      <c r="J586" s="838"/>
      <c r="K586" s="838"/>
    </row>
    <row r="587" spans="1:11" s="837" customFormat="1" x14ac:dyDescent="0.2">
      <c r="A587" s="838"/>
      <c r="B587" s="838"/>
      <c r="C587" s="838"/>
      <c r="D587" s="838"/>
      <c r="E587" s="838"/>
      <c r="F587" s="838"/>
      <c r="G587" s="838"/>
      <c r="H587" s="838"/>
      <c r="I587" s="838"/>
      <c r="J587" s="838"/>
      <c r="K587" s="838"/>
    </row>
    <row r="588" spans="1:11" s="837" customFormat="1" x14ac:dyDescent="0.2">
      <c r="A588" s="838"/>
      <c r="B588" s="838"/>
      <c r="C588" s="838"/>
      <c r="D588" s="838"/>
      <c r="E588" s="838"/>
      <c r="F588" s="838"/>
      <c r="G588" s="838"/>
      <c r="H588" s="838"/>
      <c r="I588" s="838"/>
      <c r="J588" s="838"/>
      <c r="K588" s="838"/>
    </row>
    <row r="589" spans="1:11" s="837" customFormat="1" x14ac:dyDescent="0.2">
      <c r="A589" s="838"/>
      <c r="B589" s="838"/>
      <c r="C589" s="838"/>
      <c r="D589" s="838"/>
      <c r="E589" s="838"/>
      <c r="F589" s="838"/>
      <c r="G589" s="838"/>
      <c r="H589" s="838"/>
      <c r="I589" s="838"/>
      <c r="J589" s="838"/>
      <c r="K589" s="838"/>
    </row>
    <row r="590" spans="1:11" s="837" customFormat="1" x14ac:dyDescent="0.2">
      <c r="A590" s="838"/>
      <c r="B590" s="838"/>
      <c r="C590" s="838"/>
      <c r="D590" s="838"/>
      <c r="E590" s="838"/>
      <c r="F590" s="838"/>
      <c r="G590" s="838"/>
      <c r="H590" s="838"/>
      <c r="I590" s="838"/>
      <c r="J590" s="838"/>
      <c r="K590" s="838"/>
    </row>
    <row r="591" spans="1:11" s="837" customFormat="1" x14ac:dyDescent="0.2">
      <c r="A591" s="838"/>
      <c r="B591" s="838"/>
      <c r="C591" s="838"/>
      <c r="D591" s="838"/>
      <c r="E591" s="838"/>
      <c r="F591" s="838"/>
      <c r="G591" s="838"/>
      <c r="H591" s="838"/>
      <c r="I591" s="838"/>
      <c r="J591" s="838"/>
      <c r="K591" s="838"/>
    </row>
    <row r="592" spans="1:11" s="837" customFormat="1" x14ac:dyDescent="0.2">
      <c r="A592" s="838"/>
      <c r="B592" s="838"/>
      <c r="C592" s="838"/>
      <c r="D592" s="838"/>
      <c r="E592" s="838"/>
      <c r="F592" s="838"/>
      <c r="G592" s="838"/>
      <c r="H592" s="838"/>
      <c r="I592" s="838"/>
      <c r="J592" s="838"/>
      <c r="K592" s="838"/>
    </row>
    <row r="593" spans="1:11" s="837" customFormat="1" x14ac:dyDescent="0.2">
      <c r="A593" s="838"/>
      <c r="B593" s="838"/>
      <c r="C593" s="838"/>
      <c r="D593" s="838"/>
      <c r="E593" s="838"/>
      <c r="F593" s="838"/>
      <c r="G593" s="838"/>
      <c r="H593" s="838"/>
      <c r="I593" s="838"/>
      <c r="J593" s="838"/>
      <c r="K593" s="838"/>
    </row>
    <row r="594" spans="1:11" s="837" customFormat="1" x14ac:dyDescent="0.2">
      <c r="A594" s="838"/>
      <c r="B594" s="838"/>
      <c r="C594" s="838"/>
      <c r="D594" s="838"/>
      <c r="E594" s="838"/>
      <c r="F594" s="838"/>
      <c r="G594" s="838"/>
      <c r="H594" s="838"/>
      <c r="I594" s="838"/>
      <c r="J594" s="838"/>
      <c r="K594" s="838"/>
    </row>
    <row r="595" spans="1:11" s="837" customFormat="1" x14ac:dyDescent="0.2">
      <c r="A595" s="838"/>
      <c r="B595" s="838"/>
      <c r="C595" s="838"/>
      <c r="D595" s="838"/>
      <c r="E595" s="838"/>
      <c r="F595" s="838"/>
      <c r="G595" s="838"/>
      <c r="H595" s="838"/>
      <c r="I595" s="838"/>
      <c r="J595" s="838"/>
      <c r="K595" s="838"/>
    </row>
    <row r="596" spans="1:11" s="837" customFormat="1" x14ac:dyDescent="0.2">
      <c r="A596" s="838"/>
      <c r="B596" s="838"/>
      <c r="C596" s="838"/>
      <c r="D596" s="838"/>
      <c r="E596" s="838"/>
      <c r="F596" s="838"/>
      <c r="G596" s="838"/>
      <c r="H596" s="838"/>
      <c r="I596" s="838"/>
      <c r="J596" s="838"/>
      <c r="K596" s="838"/>
    </row>
    <row r="597" spans="1:11" s="837" customFormat="1" x14ac:dyDescent="0.2">
      <c r="A597" s="838"/>
      <c r="B597" s="838"/>
      <c r="C597" s="838"/>
      <c r="D597" s="838"/>
      <c r="E597" s="838"/>
      <c r="F597" s="838"/>
      <c r="G597" s="838"/>
      <c r="H597" s="838"/>
      <c r="I597" s="838"/>
      <c r="J597" s="838"/>
      <c r="K597" s="838"/>
    </row>
    <row r="598" spans="1:11" s="837" customFormat="1" x14ac:dyDescent="0.2">
      <c r="A598" s="838"/>
      <c r="B598" s="838"/>
      <c r="C598" s="838"/>
      <c r="D598" s="838"/>
      <c r="E598" s="838"/>
      <c r="F598" s="838"/>
      <c r="G598" s="838"/>
      <c r="H598" s="838"/>
      <c r="I598" s="838"/>
      <c r="J598" s="838"/>
      <c r="K598" s="838"/>
    </row>
    <row r="599" spans="1:11" s="837" customFormat="1" x14ac:dyDescent="0.2">
      <c r="A599" s="838"/>
      <c r="B599" s="838"/>
      <c r="C599" s="838"/>
      <c r="D599" s="838"/>
      <c r="E599" s="838"/>
      <c r="F599" s="838"/>
      <c r="G599" s="838"/>
      <c r="H599" s="838"/>
      <c r="I599" s="838"/>
      <c r="J599" s="838"/>
      <c r="K599" s="838"/>
    </row>
    <row r="600" spans="1:11" s="837" customFormat="1" x14ac:dyDescent="0.2">
      <c r="A600" s="838"/>
      <c r="B600" s="838"/>
      <c r="C600" s="838"/>
      <c r="D600" s="838"/>
      <c r="E600" s="838"/>
      <c r="F600" s="838"/>
      <c r="G600" s="838"/>
      <c r="H600" s="838"/>
      <c r="I600" s="838"/>
      <c r="J600" s="838"/>
      <c r="K600" s="838"/>
    </row>
    <row r="601" spans="1:11" s="837" customFormat="1" x14ac:dyDescent="0.2">
      <c r="A601" s="838"/>
      <c r="B601" s="838"/>
      <c r="C601" s="838"/>
      <c r="D601" s="838"/>
      <c r="E601" s="838"/>
      <c r="F601" s="838"/>
      <c r="G601" s="838"/>
      <c r="H601" s="838"/>
      <c r="I601" s="838"/>
      <c r="J601" s="838"/>
      <c r="K601" s="838"/>
    </row>
    <row r="602" spans="1:11" s="837" customFormat="1" x14ac:dyDescent="0.2">
      <c r="A602" s="838"/>
      <c r="B602" s="838"/>
      <c r="C602" s="838"/>
      <c r="D602" s="838"/>
      <c r="E602" s="838"/>
      <c r="F602" s="838"/>
      <c r="G602" s="838"/>
      <c r="H602" s="838"/>
      <c r="I602" s="838"/>
      <c r="J602" s="838"/>
      <c r="K602" s="838"/>
    </row>
    <row r="603" spans="1:11" s="837" customFormat="1" x14ac:dyDescent="0.2">
      <c r="A603" s="838"/>
      <c r="B603" s="838"/>
      <c r="C603" s="838"/>
      <c r="D603" s="838"/>
      <c r="E603" s="838"/>
      <c r="F603" s="838"/>
      <c r="G603" s="838"/>
      <c r="H603" s="838"/>
      <c r="I603" s="838"/>
      <c r="J603" s="838"/>
      <c r="K603" s="838"/>
    </row>
    <row r="604" spans="1:11" s="837" customFormat="1" x14ac:dyDescent="0.2">
      <c r="A604" s="838"/>
      <c r="B604" s="838"/>
      <c r="C604" s="838"/>
      <c r="D604" s="838"/>
      <c r="E604" s="838"/>
      <c r="F604" s="838"/>
      <c r="G604" s="838"/>
      <c r="H604" s="838"/>
      <c r="I604" s="838"/>
      <c r="J604" s="838"/>
      <c r="K604" s="838"/>
    </row>
    <row r="605" spans="1:11" s="837" customFormat="1" x14ac:dyDescent="0.2">
      <c r="A605" s="838"/>
      <c r="B605" s="838"/>
      <c r="C605" s="838"/>
      <c r="D605" s="838"/>
      <c r="E605" s="838"/>
      <c r="F605" s="838"/>
      <c r="G605" s="838"/>
      <c r="H605" s="838"/>
      <c r="I605" s="838"/>
      <c r="J605" s="838"/>
      <c r="K605" s="838"/>
    </row>
    <row r="606" spans="1:11" s="837" customFormat="1" x14ac:dyDescent="0.2">
      <c r="A606" s="838"/>
      <c r="B606" s="838"/>
      <c r="C606" s="838"/>
      <c r="D606" s="838"/>
      <c r="E606" s="838"/>
      <c r="F606" s="838"/>
      <c r="G606" s="838"/>
      <c r="H606" s="838"/>
      <c r="I606" s="838"/>
      <c r="J606" s="838"/>
      <c r="K606" s="838"/>
    </row>
    <row r="607" spans="1:11" s="837" customFormat="1" x14ac:dyDescent="0.2">
      <c r="A607" s="838"/>
      <c r="B607" s="838"/>
      <c r="C607" s="838"/>
      <c r="D607" s="838"/>
      <c r="E607" s="838"/>
      <c r="F607" s="838"/>
      <c r="G607" s="838"/>
      <c r="H607" s="838"/>
      <c r="I607" s="838"/>
      <c r="J607" s="838"/>
      <c r="K607" s="838"/>
    </row>
    <row r="608" spans="1:11" s="837" customFormat="1" x14ac:dyDescent="0.2">
      <c r="A608" s="838"/>
      <c r="B608" s="838"/>
      <c r="C608" s="838"/>
      <c r="D608" s="838"/>
      <c r="E608" s="838"/>
      <c r="F608" s="838"/>
      <c r="G608" s="838"/>
      <c r="H608" s="838"/>
      <c r="I608" s="838"/>
      <c r="J608" s="838"/>
      <c r="K608" s="838"/>
    </row>
    <row r="609" spans="1:11" s="837" customFormat="1" x14ac:dyDescent="0.2">
      <c r="A609" s="838"/>
      <c r="B609" s="838"/>
      <c r="C609" s="838"/>
      <c r="D609" s="838"/>
      <c r="E609" s="838"/>
      <c r="F609" s="838"/>
      <c r="G609" s="838"/>
      <c r="H609" s="838"/>
      <c r="I609" s="838"/>
      <c r="J609" s="838"/>
      <c r="K609" s="838"/>
    </row>
    <row r="610" spans="1:11" s="837" customFormat="1" x14ac:dyDescent="0.2">
      <c r="A610" s="838"/>
      <c r="B610" s="838"/>
      <c r="C610" s="838"/>
      <c r="D610" s="838"/>
      <c r="E610" s="838"/>
      <c r="F610" s="838"/>
      <c r="G610" s="838"/>
      <c r="H610" s="838"/>
      <c r="I610" s="838"/>
      <c r="J610" s="838"/>
      <c r="K610" s="838"/>
    </row>
    <row r="611" spans="1:11" s="837" customFormat="1" x14ac:dyDescent="0.2">
      <c r="A611" s="838"/>
      <c r="B611" s="838"/>
      <c r="C611" s="838"/>
      <c r="D611" s="838"/>
      <c r="E611" s="838"/>
      <c r="F611" s="838"/>
      <c r="G611" s="838"/>
      <c r="H611" s="838"/>
      <c r="I611" s="838"/>
      <c r="J611" s="838"/>
      <c r="K611" s="838"/>
    </row>
    <row r="612" spans="1:11" s="837" customFormat="1" x14ac:dyDescent="0.2">
      <c r="A612" s="838"/>
      <c r="B612" s="838"/>
      <c r="C612" s="838"/>
      <c r="D612" s="838"/>
      <c r="E612" s="838"/>
      <c r="F612" s="838"/>
      <c r="G612" s="838"/>
      <c r="H612" s="838"/>
      <c r="I612" s="838"/>
      <c r="J612" s="838"/>
      <c r="K612" s="838"/>
    </row>
    <row r="613" spans="1:11" s="837" customFormat="1" x14ac:dyDescent="0.2">
      <c r="A613" s="838"/>
      <c r="B613" s="838"/>
      <c r="C613" s="838"/>
      <c r="D613" s="838"/>
      <c r="E613" s="838"/>
      <c r="F613" s="838"/>
      <c r="G613" s="838"/>
      <c r="H613" s="838"/>
      <c r="I613" s="838"/>
      <c r="J613" s="838"/>
      <c r="K613" s="838"/>
    </row>
    <row r="614" spans="1:11" s="837" customFormat="1" x14ac:dyDescent="0.2">
      <c r="A614" s="838"/>
      <c r="B614" s="838"/>
      <c r="C614" s="838"/>
      <c r="D614" s="838"/>
      <c r="E614" s="838"/>
      <c r="F614" s="838"/>
      <c r="G614" s="838"/>
      <c r="H614" s="838"/>
      <c r="I614" s="838"/>
      <c r="J614" s="838"/>
      <c r="K614" s="838"/>
    </row>
    <row r="615" spans="1:11" s="837" customFormat="1" x14ac:dyDescent="0.2">
      <c r="A615" s="838"/>
      <c r="B615" s="838"/>
      <c r="C615" s="838"/>
      <c r="D615" s="838"/>
      <c r="E615" s="838"/>
      <c r="F615" s="838"/>
      <c r="G615" s="838"/>
      <c r="H615" s="838"/>
      <c r="I615" s="838"/>
      <c r="J615" s="838"/>
      <c r="K615" s="838"/>
    </row>
    <row r="616" spans="1:11" s="837" customFormat="1" x14ac:dyDescent="0.2">
      <c r="A616" s="838"/>
      <c r="B616" s="838"/>
      <c r="C616" s="838"/>
      <c r="D616" s="838"/>
      <c r="E616" s="838"/>
      <c r="F616" s="838"/>
      <c r="G616" s="838"/>
      <c r="H616" s="838"/>
      <c r="I616" s="838"/>
      <c r="J616" s="838"/>
      <c r="K616" s="838"/>
    </row>
    <row r="617" spans="1:11" s="837" customFormat="1" x14ac:dyDescent="0.2">
      <c r="A617" s="838"/>
      <c r="B617" s="838"/>
      <c r="C617" s="838"/>
      <c r="D617" s="838"/>
      <c r="E617" s="838"/>
      <c r="F617" s="838"/>
      <c r="G617" s="838"/>
      <c r="H617" s="838"/>
      <c r="I617" s="838"/>
      <c r="J617" s="838"/>
      <c r="K617" s="838"/>
    </row>
    <row r="618" spans="1:11" s="837" customFormat="1" x14ac:dyDescent="0.2">
      <c r="A618" s="838"/>
      <c r="B618" s="838"/>
      <c r="C618" s="838"/>
      <c r="D618" s="838"/>
      <c r="E618" s="838"/>
      <c r="F618" s="838"/>
      <c r="G618" s="838"/>
      <c r="H618" s="838"/>
      <c r="I618" s="838"/>
      <c r="J618" s="838"/>
      <c r="K618" s="838"/>
    </row>
    <row r="619" spans="1:11" s="837" customFormat="1" x14ac:dyDescent="0.2">
      <c r="A619" s="838"/>
      <c r="B619" s="838"/>
      <c r="C619" s="838"/>
      <c r="D619" s="838"/>
      <c r="E619" s="838"/>
      <c r="F619" s="838"/>
      <c r="G619" s="838"/>
      <c r="H619" s="838"/>
      <c r="I619" s="838"/>
      <c r="J619" s="838"/>
      <c r="K619" s="838"/>
    </row>
    <row r="620" spans="1:11" s="837" customFormat="1" x14ac:dyDescent="0.2">
      <c r="A620" s="838"/>
      <c r="B620" s="838"/>
      <c r="C620" s="838"/>
      <c r="D620" s="838"/>
      <c r="E620" s="838"/>
      <c r="F620" s="838"/>
      <c r="G620" s="838"/>
      <c r="H620" s="838"/>
      <c r="I620" s="838"/>
      <c r="J620" s="838"/>
      <c r="K620" s="838"/>
    </row>
    <row r="621" spans="1:11" s="837" customFormat="1" x14ac:dyDescent="0.2">
      <c r="A621" s="838"/>
      <c r="B621" s="838"/>
      <c r="C621" s="838"/>
      <c r="D621" s="838"/>
      <c r="E621" s="838"/>
      <c r="F621" s="838"/>
      <c r="G621" s="838"/>
      <c r="H621" s="838"/>
      <c r="I621" s="838"/>
      <c r="J621" s="838"/>
      <c r="K621" s="838"/>
    </row>
    <row r="622" spans="1:11" s="837" customFormat="1" x14ac:dyDescent="0.2">
      <c r="A622" s="838"/>
      <c r="B622" s="838"/>
      <c r="C622" s="838"/>
      <c r="D622" s="838"/>
      <c r="E622" s="838"/>
      <c r="F622" s="838"/>
      <c r="G622" s="838"/>
      <c r="H622" s="838"/>
      <c r="I622" s="838"/>
      <c r="J622" s="838"/>
      <c r="K622" s="838"/>
    </row>
    <row r="623" spans="1:11" s="837" customFormat="1" x14ac:dyDescent="0.2">
      <c r="A623" s="838"/>
      <c r="B623" s="838"/>
      <c r="C623" s="838"/>
      <c r="D623" s="838"/>
      <c r="E623" s="838"/>
      <c r="F623" s="838"/>
      <c r="G623" s="838"/>
      <c r="H623" s="838"/>
      <c r="I623" s="838"/>
      <c r="J623" s="838"/>
      <c r="K623" s="838"/>
    </row>
    <row r="624" spans="1:11" s="837" customFormat="1" x14ac:dyDescent="0.2">
      <c r="A624" s="838"/>
      <c r="B624" s="838"/>
      <c r="C624" s="838"/>
      <c r="D624" s="838"/>
      <c r="E624" s="838"/>
      <c r="F624" s="838"/>
      <c r="G624" s="838"/>
      <c r="H624" s="838"/>
      <c r="I624" s="838"/>
      <c r="J624" s="838"/>
      <c r="K624" s="838"/>
    </row>
    <row r="625" spans="1:11" s="837" customFormat="1" x14ac:dyDescent="0.2">
      <c r="A625" s="838"/>
      <c r="B625" s="838"/>
      <c r="C625" s="838"/>
      <c r="D625" s="838"/>
      <c r="E625" s="838"/>
      <c r="F625" s="838"/>
      <c r="G625" s="838"/>
      <c r="H625" s="838"/>
      <c r="I625" s="838"/>
      <c r="J625" s="838"/>
      <c r="K625" s="838"/>
    </row>
    <row r="626" spans="1:11" s="837" customFormat="1" x14ac:dyDescent="0.2">
      <c r="A626" s="838"/>
      <c r="B626" s="838"/>
      <c r="C626" s="838"/>
      <c r="D626" s="838"/>
      <c r="E626" s="838"/>
      <c r="F626" s="838"/>
      <c r="G626" s="838"/>
      <c r="H626" s="838"/>
      <c r="I626" s="838"/>
      <c r="J626" s="838"/>
      <c r="K626" s="838"/>
    </row>
    <row r="627" spans="1:11" s="837" customFormat="1" x14ac:dyDescent="0.2">
      <c r="A627" s="838"/>
      <c r="B627" s="838"/>
      <c r="C627" s="838"/>
      <c r="D627" s="838"/>
      <c r="E627" s="838"/>
      <c r="F627" s="838"/>
      <c r="G627" s="838"/>
      <c r="H627" s="838"/>
      <c r="I627" s="838"/>
      <c r="J627" s="838"/>
      <c r="K627" s="838"/>
    </row>
    <row r="628" spans="1:11" s="837" customFormat="1" x14ac:dyDescent="0.2">
      <c r="A628" s="838"/>
      <c r="B628" s="838"/>
      <c r="C628" s="838"/>
      <c r="D628" s="838"/>
      <c r="E628" s="838"/>
      <c r="F628" s="838"/>
      <c r="G628" s="838"/>
      <c r="H628" s="838"/>
      <c r="I628" s="838"/>
      <c r="J628" s="838"/>
      <c r="K628" s="838"/>
    </row>
    <row r="629" spans="1:11" s="837" customFormat="1" x14ac:dyDescent="0.2">
      <c r="A629" s="838"/>
      <c r="B629" s="838"/>
      <c r="C629" s="838"/>
      <c r="D629" s="838"/>
      <c r="E629" s="838"/>
      <c r="F629" s="838"/>
      <c r="G629" s="838"/>
      <c r="H629" s="838"/>
      <c r="I629" s="838"/>
      <c r="J629" s="838"/>
      <c r="K629" s="838"/>
    </row>
    <row r="630" spans="1:11" s="837" customFormat="1" x14ac:dyDescent="0.2">
      <c r="A630" s="838"/>
      <c r="B630" s="838"/>
      <c r="C630" s="838"/>
      <c r="D630" s="838"/>
      <c r="E630" s="838"/>
      <c r="F630" s="838"/>
      <c r="G630" s="838"/>
      <c r="H630" s="838"/>
      <c r="I630" s="838"/>
      <c r="J630" s="838"/>
      <c r="K630" s="838"/>
    </row>
    <row r="631" spans="1:11" s="837" customFormat="1" x14ac:dyDescent="0.2">
      <c r="A631" s="838"/>
      <c r="B631" s="838"/>
      <c r="C631" s="838"/>
      <c r="D631" s="838"/>
      <c r="E631" s="838"/>
      <c r="F631" s="838"/>
      <c r="G631" s="838"/>
      <c r="H631" s="838"/>
      <c r="I631" s="838"/>
      <c r="J631" s="838"/>
      <c r="K631" s="838"/>
    </row>
    <row r="632" spans="1:11" s="837" customFormat="1" x14ac:dyDescent="0.2">
      <c r="A632" s="838"/>
      <c r="B632" s="838"/>
      <c r="C632" s="838"/>
      <c r="D632" s="838"/>
      <c r="E632" s="838"/>
      <c r="F632" s="838"/>
      <c r="G632" s="838"/>
      <c r="H632" s="838"/>
      <c r="I632" s="838"/>
      <c r="J632" s="838"/>
      <c r="K632" s="838"/>
    </row>
    <row r="633" spans="1:11" s="837" customFormat="1" x14ac:dyDescent="0.2">
      <c r="A633" s="838"/>
      <c r="B633" s="838"/>
      <c r="C633" s="838"/>
      <c r="D633" s="838"/>
      <c r="E633" s="838"/>
      <c r="F633" s="838"/>
      <c r="G633" s="838"/>
      <c r="H633" s="838"/>
      <c r="I633" s="838"/>
      <c r="J633" s="838"/>
      <c r="K633" s="838"/>
    </row>
    <row r="634" spans="1:11" s="837" customFormat="1" x14ac:dyDescent="0.2">
      <c r="A634" s="838"/>
      <c r="B634" s="838"/>
      <c r="C634" s="838"/>
      <c r="D634" s="838"/>
      <c r="E634" s="838"/>
      <c r="F634" s="838"/>
      <c r="G634" s="838"/>
      <c r="H634" s="838"/>
      <c r="I634" s="838"/>
      <c r="J634" s="838"/>
      <c r="K634" s="838"/>
    </row>
    <row r="635" spans="1:11" s="837" customFormat="1" x14ac:dyDescent="0.2">
      <c r="A635" s="838"/>
      <c r="B635" s="838"/>
      <c r="C635" s="838"/>
      <c r="D635" s="838"/>
      <c r="E635" s="838"/>
      <c r="F635" s="838"/>
      <c r="G635" s="838"/>
      <c r="H635" s="838"/>
      <c r="I635" s="838"/>
      <c r="J635" s="838"/>
      <c r="K635" s="838"/>
    </row>
    <row r="636" spans="1:11" s="837" customFormat="1" x14ac:dyDescent="0.2">
      <c r="A636" s="838"/>
      <c r="B636" s="838"/>
      <c r="C636" s="838"/>
      <c r="D636" s="838"/>
      <c r="E636" s="838"/>
      <c r="F636" s="838"/>
      <c r="G636" s="838"/>
      <c r="H636" s="838"/>
      <c r="I636" s="838"/>
      <c r="J636" s="838"/>
      <c r="K636" s="838"/>
    </row>
    <row r="637" spans="1:11" s="837" customFormat="1" x14ac:dyDescent="0.2">
      <c r="A637" s="838"/>
      <c r="B637" s="838"/>
      <c r="C637" s="838"/>
      <c r="D637" s="838"/>
      <c r="E637" s="838"/>
      <c r="F637" s="838"/>
      <c r="G637" s="838"/>
      <c r="H637" s="838"/>
      <c r="I637" s="838"/>
      <c r="J637" s="838"/>
      <c r="K637" s="838"/>
    </row>
    <row r="638" spans="1:11" s="837" customFormat="1" x14ac:dyDescent="0.2">
      <c r="A638" s="838"/>
      <c r="B638" s="838"/>
      <c r="C638" s="838"/>
      <c r="D638" s="838"/>
      <c r="E638" s="838"/>
      <c r="F638" s="838"/>
      <c r="G638" s="838"/>
      <c r="H638" s="838"/>
      <c r="I638" s="838"/>
      <c r="J638" s="838"/>
      <c r="K638" s="838"/>
    </row>
    <row r="639" spans="1:11" s="837" customFormat="1" x14ac:dyDescent="0.2">
      <c r="A639" s="838"/>
      <c r="B639" s="838"/>
      <c r="C639" s="838"/>
      <c r="D639" s="838"/>
      <c r="E639" s="838"/>
      <c r="F639" s="838"/>
      <c r="G639" s="838"/>
      <c r="H639" s="838"/>
      <c r="I639" s="838"/>
      <c r="J639" s="838"/>
      <c r="K639" s="838"/>
    </row>
    <row r="640" spans="1:11" s="837" customFormat="1" x14ac:dyDescent="0.2">
      <c r="A640" s="838"/>
      <c r="B640" s="838"/>
      <c r="C640" s="838"/>
      <c r="D640" s="838"/>
      <c r="E640" s="838"/>
      <c r="F640" s="838"/>
      <c r="G640" s="838"/>
      <c r="H640" s="838"/>
      <c r="I640" s="838"/>
      <c r="J640" s="838"/>
      <c r="K640" s="838"/>
    </row>
    <row r="641" spans="1:11" s="837" customFormat="1" x14ac:dyDescent="0.2">
      <c r="A641" s="838"/>
      <c r="B641" s="838"/>
      <c r="C641" s="838"/>
      <c r="D641" s="838"/>
      <c r="E641" s="838"/>
      <c r="F641" s="838"/>
      <c r="G641" s="838"/>
      <c r="H641" s="838"/>
      <c r="I641" s="838"/>
      <c r="J641" s="838"/>
      <c r="K641" s="838"/>
    </row>
    <row r="642" spans="1:11" s="837" customFormat="1" x14ac:dyDescent="0.2">
      <c r="A642" s="838"/>
      <c r="B642" s="838"/>
      <c r="C642" s="838"/>
      <c r="D642" s="838"/>
      <c r="E642" s="838"/>
      <c r="F642" s="838"/>
      <c r="G642" s="838"/>
      <c r="H642" s="838"/>
      <c r="I642" s="838"/>
      <c r="J642" s="838"/>
      <c r="K642" s="838"/>
    </row>
    <row r="643" spans="1:11" s="837" customFormat="1" x14ac:dyDescent="0.2">
      <c r="A643" s="838"/>
      <c r="B643" s="838"/>
      <c r="C643" s="838"/>
      <c r="D643" s="838"/>
      <c r="E643" s="838"/>
      <c r="F643" s="838"/>
      <c r="G643" s="838"/>
      <c r="H643" s="838"/>
      <c r="I643" s="838"/>
      <c r="J643" s="838"/>
      <c r="K643" s="838"/>
    </row>
    <row r="644" spans="1:11" s="837" customFormat="1" x14ac:dyDescent="0.2">
      <c r="A644" s="838"/>
      <c r="B644" s="838"/>
      <c r="C644" s="838"/>
      <c r="D644" s="838"/>
      <c r="E644" s="838"/>
      <c r="F644" s="838"/>
      <c r="G644" s="838"/>
      <c r="H644" s="838"/>
      <c r="I644" s="838"/>
      <c r="J644" s="838"/>
      <c r="K644" s="838"/>
    </row>
    <row r="645" spans="1:11" s="837" customFormat="1" x14ac:dyDescent="0.2">
      <c r="A645" s="838"/>
      <c r="B645" s="838"/>
      <c r="C645" s="838"/>
      <c r="D645" s="838"/>
      <c r="E645" s="838"/>
      <c r="F645" s="838"/>
      <c r="G645" s="838"/>
      <c r="H645" s="838"/>
      <c r="I645" s="838"/>
      <c r="J645" s="838"/>
      <c r="K645" s="838"/>
    </row>
    <row r="646" spans="1:11" s="837" customFormat="1" x14ac:dyDescent="0.2">
      <c r="A646" s="838"/>
      <c r="B646" s="838"/>
      <c r="C646" s="838"/>
      <c r="D646" s="838"/>
      <c r="E646" s="838"/>
      <c r="F646" s="838"/>
      <c r="G646" s="838"/>
      <c r="H646" s="838"/>
      <c r="I646" s="838"/>
      <c r="J646" s="838"/>
      <c r="K646" s="838"/>
    </row>
    <row r="647" spans="1:11" s="837" customFormat="1" x14ac:dyDescent="0.2">
      <c r="A647" s="838"/>
      <c r="B647" s="838"/>
      <c r="C647" s="838"/>
      <c r="D647" s="838"/>
      <c r="E647" s="838"/>
      <c r="F647" s="838"/>
      <c r="G647" s="838"/>
      <c r="H647" s="838"/>
      <c r="I647" s="838"/>
      <c r="J647" s="838"/>
      <c r="K647" s="838"/>
    </row>
    <row r="648" spans="1:11" s="837" customFormat="1" x14ac:dyDescent="0.2">
      <c r="A648" s="838"/>
      <c r="B648" s="838"/>
      <c r="C648" s="838"/>
      <c r="D648" s="838"/>
      <c r="E648" s="838"/>
      <c r="F648" s="838"/>
      <c r="G648" s="838"/>
      <c r="H648" s="838"/>
      <c r="I648" s="838"/>
      <c r="J648" s="838"/>
      <c r="K648" s="838"/>
    </row>
    <row r="649" spans="1:11" s="837" customFormat="1" x14ac:dyDescent="0.2">
      <c r="A649" s="838"/>
      <c r="B649" s="838"/>
      <c r="C649" s="838"/>
      <c r="D649" s="838"/>
      <c r="E649" s="838"/>
      <c r="F649" s="838"/>
      <c r="G649" s="838"/>
      <c r="H649" s="838"/>
      <c r="I649" s="838"/>
      <c r="J649" s="838"/>
      <c r="K649" s="838"/>
    </row>
    <row r="650" spans="1:11" s="837" customFormat="1" x14ac:dyDescent="0.2">
      <c r="A650" s="838"/>
      <c r="B650" s="838"/>
      <c r="C650" s="838"/>
      <c r="D650" s="838"/>
      <c r="E650" s="838"/>
      <c r="F650" s="838"/>
      <c r="G650" s="838"/>
      <c r="H650" s="838"/>
      <c r="I650" s="838"/>
      <c r="J650" s="838"/>
      <c r="K650" s="838"/>
    </row>
    <row r="651" spans="1:11" s="837" customFormat="1" x14ac:dyDescent="0.2">
      <c r="A651" s="838"/>
      <c r="B651" s="838"/>
      <c r="C651" s="838"/>
      <c r="D651" s="838"/>
      <c r="E651" s="838"/>
      <c r="F651" s="838"/>
      <c r="G651" s="838"/>
      <c r="H651" s="838"/>
      <c r="I651" s="838"/>
      <c r="J651" s="838"/>
      <c r="K651" s="838"/>
    </row>
    <row r="652" spans="1:11" s="837" customFormat="1" x14ac:dyDescent="0.2">
      <c r="A652" s="838"/>
      <c r="B652" s="838"/>
      <c r="C652" s="838"/>
      <c r="D652" s="838"/>
      <c r="E652" s="838"/>
      <c r="F652" s="838"/>
      <c r="G652" s="838"/>
      <c r="H652" s="838"/>
      <c r="I652" s="838"/>
      <c r="J652" s="838"/>
      <c r="K652" s="838"/>
    </row>
    <row r="653" spans="1:11" s="837" customFormat="1" x14ac:dyDescent="0.2">
      <c r="A653" s="838"/>
      <c r="B653" s="838"/>
      <c r="C653" s="838"/>
      <c r="D653" s="838"/>
      <c r="E653" s="838"/>
      <c r="F653" s="838"/>
      <c r="G653" s="838"/>
      <c r="H653" s="838"/>
      <c r="I653" s="838"/>
      <c r="J653" s="838"/>
      <c r="K653" s="838"/>
    </row>
    <row r="654" spans="1:11" s="837" customFormat="1" x14ac:dyDescent="0.2">
      <c r="A654" s="838"/>
      <c r="B654" s="838"/>
      <c r="C654" s="838"/>
      <c r="D654" s="838"/>
      <c r="E654" s="838"/>
      <c r="F654" s="838"/>
      <c r="G654" s="838"/>
      <c r="H654" s="838"/>
      <c r="I654" s="838"/>
      <c r="J654" s="838"/>
      <c r="K654" s="838"/>
    </row>
    <row r="655" spans="1:11" s="837" customFormat="1" x14ac:dyDescent="0.2">
      <c r="A655" s="838"/>
      <c r="B655" s="838"/>
      <c r="C655" s="838"/>
      <c r="D655" s="838"/>
      <c r="E655" s="838"/>
      <c r="F655" s="838"/>
      <c r="G655" s="838"/>
      <c r="H655" s="838"/>
      <c r="I655" s="838"/>
      <c r="J655" s="838"/>
      <c r="K655" s="838"/>
    </row>
    <row r="656" spans="1:11" s="837" customFormat="1" x14ac:dyDescent="0.2">
      <c r="A656" s="838"/>
      <c r="B656" s="838"/>
      <c r="C656" s="838"/>
      <c r="D656" s="838"/>
      <c r="E656" s="838"/>
      <c r="F656" s="838"/>
      <c r="G656" s="838"/>
      <c r="H656" s="838"/>
      <c r="I656" s="838"/>
      <c r="J656" s="838"/>
      <c r="K656" s="838"/>
    </row>
    <row r="657" spans="1:11" s="837" customFormat="1" x14ac:dyDescent="0.2">
      <c r="A657" s="838"/>
      <c r="B657" s="838"/>
      <c r="C657" s="838"/>
      <c r="D657" s="838"/>
      <c r="E657" s="838"/>
      <c r="F657" s="838"/>
      <c r="G657" s="838"/>
      <c r="H657" s="838"/>
      <c r="I657" s="838"/>
      <c r="J657" s="838"/>
      <c r="K657" s="838"/>
    </row>
    <row r="658" spans="1:11" s="837" customFormat="1" x14ac:dyDescent="0.2">
      <c r="A658" s="838"/>
      <c r="B658" s="838"/>
      <c r="C658" s="838"/>
      <c r="D658" s="838"/>
      <c r="E658" s="838"/>
      <c r="F658" s="838"/>
      <c r="G658" s="838"/>
      <c r="H658" s="838"/>
      <c r="I658" s="838"/>
      <c r="J658" s="838"/>
      <c r="K658" s="838"/>
    </row>
    <row r="659" spans="1:11" s="837" customFormat="1" x14ac:dyDescent="0.2">
      <c r="A659" s="838"/>
      <c r="B659" s="838"/>
      <c r="C659" s="838"/>
      <c r="D659" s="838"/>
      <c r="E659" s="838"/>
      <c r="F659" s="838"/>
      <c r="G659" s="838"/>
      <c r="H659" s="838"/>
      <c r="I659" s="838"/>
      <c r="J659" s="838"/>
      <c r="K659" s="838"/>
    </row>
    <row r="660" spans="1:11" s="837" customFormat="1" x14ac:dyDescent="0.2">
      <c r="A660" s="838"/>
      <c r="B660" s="838"/>
      <c r="C660" s="838"/>
      <c r="D660" s="838"/>
      <c r="E660" s="838"/>
      <c r="F660" s="838"/>
      <c r="G660" s="838"/>
      <c r="H660" s="838"/>
      <c r="I660" s="838"/>
      <c r="J660" s="838"/>
      <c r="K660" s="838"/>
    </row>
    <row r="661" spans="1:11" s="837" customFormat="1" x14ac:dyDescent="0.2">
      <c r="A661" s="838"/>
      <c r="B661" s="838"/>
      <c r="C661" s="838"/>
      <c r="D661" s="838"/>
      <c r="E661" s="838"/>
      <c r="F661" s="838"/>
      <c r="G661" s="838"/>
      <c r="H661" s="838"/>
      <c r="I661" s="838"/>
      <c r="J661" s="838"/>
      <c r="K661" s="838"/>
    </row>
    <row r="662" spans="1:11" s="837" customFormat="1" x14ac:dyDescent="0.2">
      <c r="A662" s="838"/>
      <c r="B662" s="838"/>
      <c r="C662" s="838"/>
      <c r="D662" s="838"/>
      <c r="E662" s="838"/>
      <c r="F662" s="838"/>
      <c r="G662" s="838"/>
      <c r="H662" s="838"/>
      <c r="I662" s="838"/>
      <c r="J662" s="838"/>
      <c r="K662" s="838"/>
    </row>
    <row r="663" spans="1:11" s="837" customFormat="1" x14ac:dyDescent="0.2">
      <c r="A663" s="838"/>
      <c r="B663" s="838"/>
      <c r="C663" s="838"/>
      <c r="D663" s="838"/>
      <c r="E663" s="838"/>
      <c r="F663" s="838"/>
      <c r="G663" s="838"/>
      <c r="H663" s="838"/>
      <c r="I663" s="838"/>
      <c r="J663" s="838"/>
      <c r="K663" s="838"/>
    </row>
    <row r="664" spans="1:11" s="837" customFormat="1" x14ac:dyDescent="0.2">
      <c r="A664" s="838"/>
      <c r="B664" s="838"/>
      <c r="C664" s="838"/>
      <c r="D664" s="838"/>
      <c r="E664" s="838"/>
      <c r="F664" s="838"/>
      <c r="G664" s="838"/>
      <c r="H664" s="838"/>
      <c r="I664" s="838"/>
      <c r="J664" s="838"/>
      <c r="K664" s="838"/>
    </row>
    <row r="665" spans="1:11" s="837" customFormat="1" x14ac:dyDescent="0.2">
      <c r="A665" s="838"/>
      <c r="B665" s="838"/>
      <c r="C665" s="838"/>
      <c r="D665" s="838"/>
      <c r="E665" s="838"/>
      <c r="F665" s="838"/>
      <c r="G665" s="838"/>
      <c r="H665" s="838"/>
      <c r="I665" s="838"/>
      <c r="J665" s="838"/>
      <c r="K665" s="838"/>
    </row>
    <row r="666" spans="1:11" s="837" customFormat="1" x14ac:dyDescent="0.2">
      <c r="A666" s="838"/>
      <c r="B666" s="838"/>
      <c r="C666" s="838"/>
      <c r="D666" s="838"/>
      <c r="E666" s="838"/>
      <c r="F666" s="838"/>
      <c r="G666" s="838"/>
      <c r="H666" s="838"/>
      <c r="I666" s="838"/>
      <c r="J666" s="838"/>
      <c r="K666" s="838"/>
    </row>
    <row r="667" spans="1:11" s="837" customFormat="1" x14ac:dyDescent="0.2">
      <c r="A667" s="838"/>
      <c r="B667" s="838"/>
      <c r="C667" s="838"/>
      <c r="D667" s="838"/>
      <c r="E667" s="838"/>
      <c r="F667" s="838"/>
      <c r="G667" s="838"/>
      <c r="H667" s="838"/>
      <c r="I667" s="838"/>
      <c r="J667" s="838"/>
      <c r="K667" s="838"/>
    </row>
    <row r="668" spans="1:11" s="837" customFormat="1" x14ac:dyDescent="0.2">
      <c r="A668" s="838"/>
      <c r="B668" s="838"/>
      <c r="C668" s="838"/>
      <c r="D668" s="838"/>
      <c r="E668" s="838"/>
      <c r="F668" s="838"/>
      <c r="G668" s="838"/>
      <c r="H668" s="838"/>
      <c r="I668" s="838"/>
      <c r="J668" s="838"/>
      <c r="K668" s="838"/>
    </row>
    <row r="669" spans="1:11" s="837" customFormat="1" x14ac:dyDescent="0.2">
      <c r="A669" s="838"/>
      <c r="B669" s="838"/>
      <c r="C669" s="838"/>
      <c r="D669" s="838"/>
      <c r="E669" s="838"/>
      <c r="F669" s="838"/>
      <c r="G669" s="838"/>
      <c r="H669" s="838"/>
      <c r="I669" s="838"/>
      <c r="J669" s="838"/>
      <c r="K669" s="838"/>
    </row>
    <row r="670" spans="1:11" s="837" customFormat="1" x14ac:dyDescent="0.2">
      <c r="A670" s="838"/>
      <c r="B670" s="838"/>
      <c r="C670" s="838"/>
      <c r="D670" s="838"/>
      <c r="E670" s="838"/>
      <c r="F670" s="838"/>
      <c r="G670" s="838"/>
      <c r="H670" s="838"/>
      <c r="I670" s="838"/>
      <c r="J670" s="838"/>
      <c r="K670" s="838"/>
    </row>
    <row r="671" spans="1:11" s="837" customFormat="1" x14ac:dyDescent="0.2">
      <c r="A671" s="838"/>
      <c r="B671" s="838"/>
      <c r="C671" s="838"/>
      <c r="D671" s="838"/>
      <c r="E671" s="838"/>
      <c r="F671" s="838"/>
      <c r="G671" s="838"/>
      <c r="H671" s="838"/>
      <c r="I671" s="838"/>
      <c r="J671" s="838"/>
      <c r="K671" s="838"/>
    </row>
    <row r="672" spans="1:11" s="837" customFormat="1" x14ac:dyDescent="0.2">
      <c r="A672" s="838"/>
      <c r="B672" s="838"/>
      <c r="C672" s="838"/>
      <c r="D672" s="838"/>
      <c r="E672" s="838"/>
      <c r="F672" s="838"/>
      <c r="G672" s="838"/>
      <c r="H672" s="838"/>
      <c r="I672" s="838"/>
      <c r="J672" s="838"/>
      <c r="K672" s="838"/>
    </row>
    <row r="673" spans="1:11" s="837" customFormat="1" x14ac:dyDescent="0.2">
      <c r="A673" s="838"/>
      <c r="B673" s="838"/>
      <c r="C673" s="838"/>
      <c r="D673" s="838"/>
      <c r="E673" s="838"/>
      <c r="F673" s="838"/>
      <c r="G673" s="838"/>
      <c r="H673" s="838"/>
      <c r="I673" s="838"/>
      <c r="J673" s="838"/>
      <c r="K673" s="838"/>
    </row>
    <row r="674" spans="1:11" s="837" customFormat="1" x14ac:dyDescent="0.2">
      <c r="A674" s="838"/>
      <c r="B674" s="838"/>
      <c r="C674" s="838"/>
      <c r="D674" s="838"/>
      <c r="E674" s="838"/>
      <c r="F674" s="838"/>
      <c r="G674" s="838"/>
      <c r="H674" s="838"/>
      <c r="I674" s="838"/>
      <c r="J674" s="838"/>
      <c r="K674" s="838"/>
    </row>
    <row r="675" spans="1:11" s="837" customFormat="1" x14ac:dyDescent="0.2">
      <c r="A675" s="838"/>
      <c r="B675" s="838"/>
      <c r="C675" s="838"/>
      <c r="D675" s="838"/>
      <c r="E675" s="838"/>
      <c r="F675" s="838"/>
      <c r="G675" s="838"/>
      <c r="H675" s="838"/>
      <c r="I675" s="838"/>
      <c r="J675" s="838"/>
      <c r="K675" s="838"/>
    </row>
    <row r="676" spans="1:11" s="837" customFormat="1" x14ac:dyDescent="0.2">
      <c r="A676" s="838"/>
      <c r="B676" s="838"/>
      <c r="C676" s="838"/>
      <c r="D676" s="838"/>
      <c r="E676" s="838"/>
      <c r="F676" s="838"/>
      <c r="G676" s="838"/>
      <c r="H676" s="838"/>
      <c r="I676" s="838"/>
      <c r="J676" s="838"/>
      <c r="K676" s="838"/>
    </row>
    <row r="677" spans="1:11" s="837" customFormat="1" x14ac:dyDescent="0.2">
      <c r="A677" s="838"/>
      <c r="B677" s="838"/>
      <c r="C677" s="838"/>
      <c r="D677" s="838"/>
      <c r="E677" s="838"/>
      <c r="F677" s="838"/>
      <c r="G677" s="838"/>
      <c r="H677" s="838"/>
      <c r="I677" s="838"/>
      <c r="J677" s="838"/>
      <c r="K677" s="838"/>
    </row>
    <row r="678" spans="1:11" s="837" customFormat="1" x14ac:dyDescent="0.2">
      <c r="A678" s="838"/>
      <c r="B678" s="838"/>
      <c r="C678" s="838"/>
      <c r="D678" s="838"/>
      <c r="E678" s="838"/>
      <c r="F678" s="838"/>
      <c r="G678" s="838"/>
      <c r="H678" s="838"/>
      <c r="I678" s="838"/>
      <c r="J678" s="838"/>
      <c r="K678" s="838"/>
    </row>
    <row r="679" spans="1:11" s="837" customFormat="1" x14ac:dyDescent="0.2">
      <c r="A679" s="838"/>
      <c r="B679" s="838"/>
      <c r="C679" s="838"/>
      <c r="D679" s="838"/>
      <c r="E679" s="838"/>
      <c r="F679" s="838"/>
      <c r="G679" s="838"/>
      <c r="H679" s="838"/>
      <c r="I679" s="838"/>
      <c r="J679" s="838"/>
      <c r="K679" s="838"/>
    </row>
    <row r="680" spans="1:11" s="837" customFormat="1" x14ac:dyDescent="0.2">
      <c r="A680" s="838"/>
      <c r="B680" s="838"/>
      <c r="C680" s="838"/>
      <c r="D680" s="838"/>
      <c r="E680" s="838"/>
      <c r="F680" s="838"/>
      <c r="G680" s="838"/>
      <c r="H680" s="838"/>
      <c r="I680" s="838"/>
      <c r="J680" s="838"/>
      <c r="K680" s="838"/>
    </row>
    <row r="681" spans="1:11" s="837" customFormat="1" x14ac:dyDescent="0.2">
      <c r="A681" s="838"/>
      <c r="B681" s="838"/>
      <c r="C681" s="838"/>
      <c r="D681" s="838"/>
      <c r="E681" s="838"/>
      <c r="F681" s="838"/>
      <c r="G681" s="838"/>
      <c r="H681" s="838"/>
      <c r="I681" s="838"/>
      <c r="J681" s="838"/>
      <c r="K681" s="838"/>
    </row>
    <row r="682" spans="1:11" s="837" customFormat="1" x14ac:dyDescent="0.2">
      <c r="A682" s="838"/>
      <c r="B682" s="838"/>
      <c r="C682" s="838"/>
      <c r="D682" s="838"/>
      <c r="E682" s="838"/>
      <c r="F682" s="838"/>
      <c r="G682" s="838"/>
      <c r="H682" s="838"/>
      <c r="I682" s="838"/>
      <c r="J682" s="838"/>
      <c r="K682" s="838"/>
    </row>
    <row r="683" spans="1:11" s="837" customFormat="1" x14ac:dyDescent="0.2">
      <c r="A683" s="838"/>
      <c r="B683" s="838"/>
      <c r="C683" s="838"/>
      <c r="D683" s="838"/>
      <c r="E683" s="838"/>
      <c r="F683" s="838"/>
      <c r="G683" s="838"/>
      <c r="H683" s="838"/>
      <c r="I683" s="838"/>
      <c r="J683" s="838"/>
      <c r="K683" s="838"/>
    </row>
    <row r="684" spans="1:11" s="837" customFormat="1" x14ac:dyDescent="0.2">
      <c r="A684" s="838"/>
      <c r="B684" s="838"/>
      <c r="C684" s="838"/>
      <c r="D684" s="838"/>
      <c r="E684" s="838"/>
      <c r="F684" s="838"/>
      <c r="G684" s="838"/>
      <c r="H684" s="838"/>
      <c r="I684" s="838"/>
      <c r="J684" s="838"/>
      <c r="K684" s="838"/>
    </row>
    <row r="685" spans="1:11" s="837" customFormat="1" x14ac:dyDescent="0.2">
      <c r="A685" s="838"/>
      <c r="B685" s="838"/>
      <c r="C685" s="838"/>
      <c r="D685" s="838"/>
      <c r="E685" s="838"/>
      <c r="F685" s="838"/>
      <c r="G685" s="838"/>
      <c r="H685" s="838"/>
      <c r="I685" s="838"/>
      <c r="J685" s="838"/>
      <c r="K685" s="838"/>
    </row>
    <row r="686" spans="1:11" s="837" customFormat="1" x14ac:dyDescent="0.2">
      <c r="A686" s="838"/>
      <c r="B686" s="838"/>
      <c r="C686" s="838"/>
      <c r="D686" s="838"/>
      <c r="E686" s="838"/>
      <c r="F686" s="838"/>
      <c r="G686" s="838"/>
      <c r="H686" s="838"/>
      <c r="I686" s="838"/>
      <c r="J686" s="838"/>
      <c r="K686" s="838"/>
    </row>
    <row r="687" spans="1:11" s="837" customFormat="1" x14ac:dyDescent="0.2">
      <c r="A687" s="838"/>
      <c r="B687" s="838"/>
      <c r="C687" s="838"/>
      <c r="D687" s="838"/>
      <c r="E687" s="838"/>
      <c r="F687" s="838"/>
      <c r="G687" s="838"/>
      <c r="H687" s="838"/>
      <c r="I687" s="838"/>
      <c r="J687" s="838"/>
      <c r="K687" s="838"/>
    </row>
    <row r="688" spans="1:11" s="837" customFormat="1" x14ac:dyDescent="0.2">
      <c r="A688" s="838"/>
      <c r="B688" s="838"/>
      <c r="C688" s="838"/>
      <c r="D688" s="838"/>
      <c r="E688" s="838"/>
      <c r="F688" s="838"/>
      <c r="G688" s="838"/>
      <c r="H688" s="838"/>
      <c r="I688" s="838"/>
      <c r="J688" s="838"/>
      <c r="K688" s="838"/>
    </row>
    <row r="689" spans="1:11" s="837" customFormat="1" x14ac:dyDescent="0.2">
      <c r="A689" s="838"/>
      <c r="B689" s="838"/>
      <c r="C689" s="838"/>
      <c r="D689" s="838"/>
      <c r="E689" s="838"/>
      <c r="F689" s="838"/>
      <c r="G689" s="838"/>
      <c r="H689" s="838"/>
      <c r="I689" s="838"/>
      <c r="J689" s="838"/>
      <c r="K689" s="838"/>
    </row>
    <row r="690" spans="1:11" s="837" customFormat="1" x14ac:dyDescent="0.2">
      <c r="A690" s="838"/>
      <c r="B690" s="838"/>
      <c r="C690" s="838"/>
      <c r="D690" s="838"/>
      <c r="E690" s="838"/>
      <c r="F690" s="838"/>
      <c r="G690" s="838"/>
      <c r="H690" s="838"/>
      <c r="I690" s="838"/>
      <c r="J690" s="838"/>
      <c r="K690" s="838"/>
    </row>
    <row r="691" spans="1:11" s="837" customFormat="1" x14ac:dyDescent="0.2">
      <c r="A691" s="838"/>
      <c r="B691" s="838"/>
      <c r="C691" s="838"/>
      <c r="D691" s="838"/>
      <c r="E691" s="838"/>
      <c r="F691" s="838"/>
      <c r="G691" s="838"/>
      <c r="H691" s="838"/>
      <c r="I691" s="838"/>
      <c r="J691" s="838"/>
      <c r="K691" s="838"/>
    </row>
    <row r="692" spans="1:11" s="837" customFormat="1" x14ac:dyDescent="0.2">
      <c r="A692" s="838"/>
      <c r="B692" s="838"/>
      <c r="C692" s="838"/>
      <c r="D692" s="838"/>
      <c r="E692" s="838"/>
      <c r="F692" s="838"/>
      <c r="G692" s="838"/>
      <c r="H692" s="838"/>
      <c r="I692" s="838"/>
      <c r="J692" s="838"/>
      <c r="K692" s="838"/>
    </row>
    <row r="693" spans="1:11" s="837" customFormat="1" x14ac:dyDescent="0.2">
      <c r="A693" s="838"/>
      <c r="B693" s="838"/>
      <c r="C693" s="838"/>
      <c r="D693" s="838"/>
      <c r="E693" s="838"/>
      <c r="F693" s="838"/>
      <c r="G693" s="838"/>
      <c r="H693" s="838"/>
      <c r="I693" s="838"/>
      <c r="J693" s="838"/>
      <c r="K693" s="838"/>
    </row>
    <row r="694" spans="1:11" s="837" customFormat="1" x14ac:dyDescent="0.2">
      <c r="A694" s="838"/>
      <c r="B694" s="838"/>
      <c r="C694" s="838"/>
      <c r="D694" s="838"/>
      <c r="E694" s="838"/>
      <c r="F694" s="838"/>
      <c r="G694" s="838"/>
      <c r="H694" s="838"/>
      <c r="I694" s="838"/>
      <c r="J694" s="838"/>
      <c r="K694" s="838"/>
    </row>
    <row r="695" spans="1:11" s="837" customFormat="1" x14ac:dyDescent="0.2">
      <c r="A695" s="838"/>
      <c r="B695" s="838"/>
      <c r="C695" s="838"/>
      <c r="D695" s="838"/>
      <c r="E695" s="838"/>
      <c r="F695" s="838"/>
      <c r="G695" s="838"/>
      <c r="H695" s="838"/>
      <c r="I695" s="838"/>
      <c r="J695" s="838"/>
      <c r="K695" s="838"/>
    </row>
    <row r="696" spans="1:11" s="837" customFormat="1" x14ac:dyDescent="0.2">
      <c r="A696" s="838"/>
      <c r="B696" s="838"/>
      <c r="C696" s="838"/>
      <c r="D696" s="838"/>
      <c r="E696" s="838"/>
      <c r="F696" s="838"/>
      <c r="G696" s="838"/>
      <c r="H696" s="838"/>
      <c r="I696" s="838"/>
      <c r="J696" s="838"/>
      <c r="K696" s="838"/>
    </row>
    <row r="697" spans="1:11" s="837" customFormat="1" x14ac:dyDescent="0.2">
      <c r="A697" s="838"/>
      <c r="B697" s="838"/>
      <c r="C697" s="838"/>
      <c r="D697" s="838"/>
      <c r="E697" s="838"/>
      <c r="F697" s="838"/>
      <c r="G697" s="838"/>
      <c r="H697" s="838"/>
      <c r="I697" s="838"/>
      <c r="J697" s="838"/>
      <c r="K697" s="838"/>
    </row>
    <row r="698" spans="1:11" s="837" customFormat="1" x14ac:dyDescent="0.2">
      <c r="A698" s="838"/>
      <c r="B698" s="838"/>
      <c r="C698" s="838"/>
      <c r="D698" s="838"/>
      <c r="E698" s="838"/>
      <c r="F698" s="838"/>
      <c r="G698" s="838"/>
      <c r="H698" s="838"/>
      <c r="I698" s="838"/>
      <c r="J698" s="838"/>
      <c r="K698" s="838"/>
    </row>
    <row r="699" spans="1:11" s="837" customFormat="1" x14ac:dyDescent="0.2">
      <c r="A699" s="838"/>
      <c r="B699" s="838"/>
      <c r="C699" s="838"/>
      <c r="D699" s="838"/>
      <c r="E699" s="838"/>
      <c r="F699" s="838"/>
      <c r="G699" s="838"/>
      <c r="H699" s="838"/>
      <c r="I699" s="838"/>
      <c r="J699" s="838"/>
      <c r="K699" s="838"/>
    </row>
    <row r="700" spans="1:11" s="837" customFormat="1" x14ac:dyDescent="0.2">
      <c r="A700" s="838"/>
      <c r="B700" s="838"/>
      <c r="C700" s="838"/>
      <c r="D700" s="838"/>
      <c r="E700" s="838"/>
      <c r="F700" s="838"/>
      <c r="G700" s="838"/>
      <c r="H700" s="838"/>
      <c r="I700" s="838"/>
      <c r="J700" s="838"/>
      <c r="K700" s="838"/>
    </row>
    <row r="701" spans="1:11" s="837" customFormat="1" x14ac:dyDescent="0.2">
      <c r="A701" s="838"/>
      <c r="B701" s="838"/>
      <c r="C701" s="838"/>
      <c r="D701" s="838"/>
      <c r="E701" s="838"/>
      <c r="F701" s="838"/>
      <c r="G701" s="838"/>
      <c r="H701" s="838"/>
      <c r="I701" s="838"/>
      <c r="J701" s="838"/>
      <c r="K701" s="838"/>
    </row>
    <row r="702" spans="1:11" s="837" customFormat="1" x14ac:dyDescent="0.2">
      <c r="A702" s="838"/>
      <c r="B702" s="838"/>
      <c r="C702" s="838"/>
      <c r="D702" s="838"/>
      <c r="E702" s="838"/>
      <c r="F702" s="838"/>
      <c r="G702" s="838"/>
      <c r="H702" s="838"/>
      <c r="I702" s="838"/>
      <c r="J702" s="838"/>
      <c r="K702" s="838"/>
    </row>
    <row r="703" spans="1:11" s="837" customFormat="1" x14ac:dyDescent="0.2">
      <c r="A703" s="838"/>
      <c r="B703" s="838"/>
      <c r="C703" s="838"/>
      <c r="D703" s="838"/>
      <c r="E703" s="838"/>
      <c r="F703" s="838"/>
      <c r="G703" s="838"/>
      <c r="H703" s="838"/>
      <c r="I703" s="838"/>
      <c r="J703" s="838"/>
      <c r="K703" s="838"/>
    </row>
    <row r="704" spans="1:11" s="837" customFormat="1" x14ac:dyDescent="0.2">
      <c r="A704" s="838"/>
      <c r="B704" s="838"/>
      <c r="C704" s="838"/>
      <c r="D704" s="838"/>
      <c r="E704" s="838"/>
      <c r="F704" s="838"/>
      <c r="G704" s="838"/>
      <c r="H704" s="838"/>
      <c r="I704" s="838"/>
      <c r="J704" s="838"/>
      <c r="K704" s="838"/>
    </row>
    <row r="705" spans="1:11" s="837" customFormat="1" x14ac:dyDescent="0.2">
      <c r="A705" s="838"/>
      <c r="B705" s="838"/>
      <c r="C705" s="838"/>
      <c r="D705" s="838"/>
      <c r="E705" s="838"/>
      <c r="F705" s="838"/>
      <c r="G705" s="838"/>
      <c r="H705" s="838"/>
      <c r="I705" s="838"/>
      <c r="J705" s="838"/>
      <c r="K705" s="838"/>
    </row>
    <row r="706" spans="1:11" s="837" customFormat="1" x14ac:dyDescent="0.2">
      <c r="A706" s="838"/>
      <c r="B706" s="838"/>
      <c r="C706" s="838"/>
      <c r="D706" s="838"/>
      <c r="E706" s="838"/>
      <c r="F706" s="838"/>
      <c r="G706" s="838"/>
      <c r="H706" s="838"/>
      <c r="I706" s="838"/>
      <c r="J706" s="838"/>
      <c r="K706" s="838"/>
    </row>
    <row r="707" spans="1:11" s="837" customFormat="1" x14ac:dyDescent="0.2">
      <c r="A707" s="838"/>
      <c r="B707" s="838"/>
      <c r="C707" s="838"/>
      <c r="D707" s="838"/>
      <c r="E707" s="838"/>
      <c r="F707" s="838"/>
      <c r="G707" s="838"/>
      <c r="H707" s="838"/>
      <c r="I707" s="838"/>
      <c r="J707" s="838"/>
      <c r="K707" s="838"/>
    </row>
    <row r="708" spans="1:11" s="837" customFormat="1" x14ac:dyDescent="0.2">
      <c r="A708" s="838"/>
      <c r="B708" s="838"/>
      <c r="C708" s="838"/>
      <c r="D708" s="838"/>
      <c r="E708" s="838"/>
      <c r="F708" s="838"/>
      <c r="G708" s="838"/>
      <c r="H708" s="838"/>
      <c r="I708" s="838"/>
      <c r="J708" s="838"/>
      <c r="K708" s="838"/>
    </row>
    <row r="709" spans="1:11" s="837" customFormat="1" x14ac:dyDescent="0.2">
      <c r="A709" s="838"/>
      <c r="B709" s="838"/>
      <c r="C709" s="838"/>
      <c r="D709" s="838"/>
      <c r="E709" s="838"/>
      <c r="F709" s="838"/>
      <c r="G709" s="838"/>
      <c r="H709" s="838"/>
      <c r="I709" s="838"/>
      <c r="J709" s="838"/>
      <c r="K709" s="838"/>
    </row>
    <row r="710" spans="1:11" s="837" customFormat="1" x14ac:dyDescent="0.2">
      <c r="A710" s="838"/>
      <c r="B710" s="838"/>
      <c r="C710" s="838"/>
      <c r="D710" s="838"/>
      <c r="E710" s="838"/>
      <c r="F710" s="838"/>
      <c r="G710" s="838"/>
      <c r="H710" s="838"/>
      <c r="I710" s="838"/>
      <c r="J710" s="838"/>
      <c r="K710" s="838"/>
    </row>
    <row r="711" spans="1:11" s="837" customFormat="1" x14ac:dyDescent="0.2">
      <c r="A711" s="838"/>
      <c r="B711" s="838"/>
      <c r="C711" s="838"/>
      <c r="D711" s="838"/>
      <c r="E711" s="838"/>
      <c r="F711" s="838"/>
      <c r="G711" s="838"/>
      <c r="H711" s="838"/>
      <c r="I711" s="838"/>
      <c r="J711" s="838"/>
      <c r="K711" s="838"/>
    </row>
    <row r="712" spans="1:11" s="837" customFormat="1" x14ac:dyDescent="0.2">
      <c r="A712" s="838"/>
      <c r="B712" s="838"/>
      <c r="C712" s="838"/>
      <c r="D712" s="838"/>
      <c r="E712" s="838"/>
      <c r="F712" s="838"/>
      <c r="G712" s="838"/>
      <c r="H712" s="838"/>
      <c r="I712" s="838"/>
      <c r="J712" s="838"/>
      <c r="K712" s="838"/>
    </row>
    <row r="713" spans="1:11" s="837" customFormat="1" x14ac:dyDescent="0.2">
      <c r="A713" s="838"/>
      <c r="B713" s="838"/>
      <c r="C713" s="838"/>
      <c r="D713" s="838"/>
      <c r="E713" s="838"/>
      <c r="F713" s="838"/>
      <c r="G713" s="838"/>
      <c r="H713" s="838"/>
      <c r="I713" s="838"/>
      <c r="J713" s="838"/>
      <c r="K713" s="838"/>
    </row>
    <row r="714" spans="1:11" s="837" customFormat="1" x14ac:dyDescent="0.2">
      <c r="A714" s="838"/>
      <c r="B714" s="838"/>
      <c r="C714" s="838"/>
      <c r="D714" s="838"/>
      <c r="E714" s="838"/>
      <c r="F714" s="838"/>
      <c r="G714" s="838"/>
      <c r="H714" s="838"/>
      <c r="I714" s="838"/>
      <c r="J714" s="838"/>
      <c r="K714" s="838"/>
    </row>
    <row r="715" spans="1:11" s="837" customFormat="1" x14ac:dyDescent="0.2">
      <c r="A715" s="838"/>
      <c r="B715" s="838"/>
      <c r="C715" s="838"/>
      <c r="D715" s="838"/>
      <c r="E715" s="838"/>
      <c r="F715" s="838"/>
      <c r="G715" s="838"/>
      <c r="H715" s="838"/>
      <c r="I715" s="838"/>
      <c r="J715" s="838"/>
      <c r="K715" s="838"/>
    </row>
    <row r="716" spans="1:11" s="837" customFormat="1" x14ac:dyDescent="0.2">
      <c r="A716" s="838"/>
      <c r="B716" s="838"/>
      <c r="C716" s="838"/>
      <c r="D716" s="838"/>
      <c r="E716" s="838"/>
      <c r="F716" s="838"/>
      <c r="G716" s="838"/>
      <c r="H716" s="838"/>
      <c r="I716" s="838"/>
      <c r="J716" s="838"/>
      <c r="K716" s="838"/>
    </row>
    <row r="717" spans="1:11" s="837" customFormat="1" x14ac:dyDescent="0.2">
      <c r="A717" s="838"/>
      <c r="B717" s="838"/>
      <c r="C717" s="838"/>
      <c r="D717" s="838"/>
      <c r="E717" s="838"/>
      <c r="F717" s="838"/>
      <c r="G717" s="838"/>
      <c r="H717" s="838"/>
      <c r="I717" s="838"/>
      <c r="J717" s="838"/>
      <c r="K717" s="838"/>
    </row>
    <row r="718" spans="1:11" s="837" customFormat="1" x14ac:dyDescent="0.2">
      <c r="A718" s="838"/>
      <c r="B718" s="838"/>
      <c r="C718" s="838"/>
      <c r="D718" s="838"/>
      <c r="E718" s="838"/>
      <c r="F718" s="838"/>
      <c r="G718" s="838"/>
      <c r="H718" s="838"/>
      <c r="I718" s="838"/>
      <c r="J718" s="838"/>
      <c r="K718" s="838"/>
    </row>
    <row r="719" spans="1:11" s="837" customFormat="1" x14ac:dyDescent="0.2">
      <c r="A719" s="838"/>
      <c r="B719" s="838"/>
      <c r="C719" s="838"/>
      <c r="D719" s="838"/>
      <c r="E719" s="838"/>
      <c r="F719" s="838"/>
      <c r="G719" s="838"/>
      <c r="H719" s="838"/>
      <c r="I719" s="838"/>
      <c r="J719" s="838"/>
      <c r="K719" s="838"/>
    </row>
    <row r="720" spans="1:11" s="837" customFormat="1" x14ac:dyDescent="0.2">
      <c r="A720" s="838"/>
      <c r="B720" s="838"/>
      <c r="C720" s="838"/>
      <c r="D720" s="838"/>
      <c r="E720" s="838"/>
      <c r="F720" s="838"/>
      <c r="G720" s="838"/>
      <c r="H720" s="838"/>
      <c r="I720" s="838"/>
      <c r="J720" s="838"/>
      <c r="K720" s="838"/>
    </row>
    <row r="721" spans="1:11" s="837" customFormat="1" x14ac:dyDescent="0.2">
      <c r="A721" s="838"/>
      <c r="B721" s="838"/>
      <c r="C721" s="838"/>
      <c r="D721" s="838"/>
      <c r="E721" s="838"/>
      <c r="F721" s="838"/>
      <c r="G721" s="838"/>
      <c r="H721" s="838"/>
      <c r="I721" s="838"/>
      <c r="J721" s="838"/>
      <c r="K721" s="838"/>
    </row>
    <row r="722" spans="1:11" s="837" customFormat="1" x14ac:dyDescent="0.2">
      <c r="A722" s="838"/>
      <c r="B722" s="838"/>
      <c r="C722" s="838"/>
      <c r="D722" s="838"/>
      <c r="E722" s="838"/>
      <c r="F722" s="838"/>
      <c r="G722" s="838"/>
      <c r="H722" s="838"/>
      <c r="I722" s="838"/>
      <c r="J722" s="838"/>
      <c r="K722" s="838"/>
    </row>
    <row r="723" spans="1:11" s="837" customFormat="1" x14ac:dyDescent="0.2">
      <c r="A723" s="838"/>
      <c r="B723" s="838"/>
      <c r="C723" s="838"/>
      <c r="D723" s="838"/>
      <c r="E723" s="838"/>
      <c r="F723" s="838"/>
      <c r="G723" s="838"/>
      <c r="H723" s="838"/>
      <c r="I723" s="838"/>
      <c r="J723" s="838"/>
      <c r="K723" s="838"/>
    </row>
    <row r="724" spans="1:11" s="837" customFormat="1" x14ac:dyDescent="0.2">
      <c r="A724" s="838"/>
      <c r="B724" s="838"/>
      <c r="C724" s="838"/>
      <c r="D724" s="838"/>
      <c r="E724" s="838"/>
      <c r="F724" s="838"/>
      <c r="G724" s="838"/>
      <c r="H724" s="838"/>
      <c r="I724" s="838"/>
      <c r="J724" s="838"/>
      <c r="K724" s="838"/>
    </row>
    <row r="725" spans="1:11" s="837" customFormat="1" x14ac:dyDescent="0.2">
      <c r="A725" s="838"/>
      <c r="B725" s="838"/>
      <c r="C725" s="838"/>
      <c r="D725" s="838"/>
      <c r="E725" s="838"/>
      <c r="F725" s="838"/>
      <c r="G725" s="838"/>
      <c r="H725" s="838"/>
      <c r="I725" s="838"/>
      <c r="J725" s="838"/>
      <c r="K725" s="838"/>
    </row>
    <row r="726" spans="1:11" s="837" customFormat="1" x14ac:dyDescent="0.2">
      <c r="A726" s="838"/>
      <c r="B726" s="838"/>
      <c r="C726" s="838"/>
      <c r="D726" s="838"/>
      <c r="E726" s="838"/>
      <c r="F726" s="838"/>
      <c r="G726" s="838"/>
      <c r="H726" s="838"/>
      <c r="I726" s="838"/>
      <c r="J726" s="838"/>
      <c r="K726" s="838"/>
    </row>
    <row r="727" spans="1:11" s="837" customFormat="1" x14ac:dyDescent="0.2">
      <c r="A727" s="838"/>
      <c r="B727" s="838"/>
      <c r="C727" s="838"/>
      <c r="D727" s="838"/>
      <c r="E727" s="838"/>
      <c r="F727" s="838"/>
      <c r="G727" s="838"/>
      <c r="H727" s="838"/>
      <c r="I727" s="838"/>
      <c r="J727" s="838"/>
      <c r="K727" s="838"/>
    </row>
    <row r="728" spans="1:11" s="837" customFormat="1" x14ac:dyDescent="0.2">
      <c r="A728" s="838"/>
      <c r="B728" s="838"/>
      <c r="C728" s="838"/>
      <c r="D728" s="838"/>
      <c r="E728" s="838"/>
      <c r="F728" s="838"/>
      <c r="G728" s="838"/>
      <c r="H728" s="838"/>
      <c r="I728" s="838"/>
      <c r="J728" s="838"/>
      <c r="K728" s="838"/>
    </row>
    <row r="729" spans="1:11" s="837" customFormat="1" x14ac:dyDescent="0.2">
      <c r="A729" s="838"/>
      <c r="B729" s="838"/>
      <c r="C729" s="838"/>
      <c r="D729" s="838"/>
      <c r="E729" s="838"/>
      <c r="F729" s="838"/>
      <c r="G729" s="838"/>
      <c r="H729" s="838"/>
      <c r="I729" s="838"/>
      <c r="J729" s="838"/>
      <c r="K729" s="838"/>
    </row>
    <row r="730" spans="1:11" s="837" customFormat="1" x14ac:dyDescent="0.2">
      <c r="A730" s="838"/>
      <c r="B730" s="838"/>
      <c r="C730" s="838"/>
      <c r="D730" s="838"/>
      <c r="E730" s="838"/>
      <c r="F730" s="838"/>
      <c r="G730" s="838"/>
      <c r="H730" s="838"/>
      <c r="I730" s="838"/>
      <c r="J730" s="838"/>
      <c r="K730" s="838"/>
    </row>
    <row r="731" spans="1:11" s="837" customFormat="1" x14ac:dyDescent="0.2">
      <c r="A731" s="838"/>
      <c r="B731" s="838"/>
      <c r="C731" s="838"/>
      <c r="D731" s="838"/>
      <c r="E731" s="838"/>
      <c r="F731" s="838"/>
      <c r="G731" s="838"/>
      <c r="H731" s="838"/>
      <c r="I731" s="838"/>
      <c r="J731" s="838"/>
      <c r="K731" s="838"/>
    </row>
    <row r="732" spans="1:11" s="837" customFormat="1" x14ac:dyDescent="0.2">
      <c r="A732" s="838"/>
      <c r="B732" s="838"/>
      <c r="C732" s="838"/>
      <c r="D732" s="838"/>
      <c r="E732" s="838"/>
      <c r="F732" s="838"/>
      <c r="G732" s="838"/>
      <c r="H732" s="838"/>
      <c r="I732" s="838"/>
      <c r="J732" s="838"/>
      <c r="K732" s="838"/>
    </row>
    <row r="733" spans="1:11" s="837" customFormat="1" x14ac:dyDescent="0.2">
      <c r="A733" s="838"/>
      <c r="B733" s="838"/>
      <c r="C733" s="838"/>
      <c r="D733" s="838"/>
      <c r="E733" s="838"/>
      <c r="F733" s="838"/>
      <c r="G733" s="838"/>
      <c r="H733" s="838"/>
      <c r="I733" s="838"/>
      <c r="J733" s="838"/>
      <c r="K733" s="838"/>
    </row>
    <row r="734" spans="1:11" s="837" customFormat="1" x14ac:dyDescent="0.2">
      <c r="A734" s="838"/>
      <c r="B734" s="838"/>
      <c r="C734" s="838"/>
      <c r="D734" s="838"/>
      <c r="E734" s="838"/>
      <c r="F734" s="838"/>
      <c r="G734" s="838"/>
      <c r="H734" s="838"/>
      <c r="I734" s="838"/>
      <c r="J734" s="838"/>
      <c r="K734" s="838"/>
    </row>
    <row r="735" spans="1:11" s="837" customFormat="1" x14ac:dyDescent="0.2">
      <c r="A735" s="838"/>
      <c r="B735" s="838"/>
      <c r="C735" s="838"/>
      <c r="D735" s="838"/>
      <c r="E735" s="838"/>
      <c r="F735" s="838"/>
      <c r="G735" s="838"/>
      <c r="H735" s="838"/>
      <c r="I735" s="838"/>
      <c r="J735" s="838"/>
      <c r="K735" s="838"/>
    </row>
    <row r="736" spans="1:11" s="837" customFormat="1" x14ac:dyDescent="0.2">
      <c r="A736" s="838"/>
      <c r="B736" s="838"/>
      <c r="C736" s="838"/>
      <c r="D736" s="838"/>
      <c r="E736" s="838"/>
      <c r="F736" s="838"/>
      <c r="G736" s="838"/>
      <c r="H736" s="838"/>
      <c r="I736" s="838"/>
      <c r="J736" s="838"/>
      <c r="K736" s="838"/>
    </row>
    <row r="737" spans="1:11" s="837" customFormat="1" x14ac:dyDescent="0.2">
      <c r="A737" s="838"/>
      <c r="B737" s="838"/>
      <c r="C737" s="838"/>
      <c r="D737" s="838"/>
      <c r="E737" s="838"/>
      <c r="F737" s="838"/>
      <c r="G737" s="838"/>
      <c r="H737" s="838"/>
      <c r="I737" s="838"/>
      <c r="J737" s="838"/>
      <c r="K737" s="838"/>
    </row>
    <row r="738" spans="1:11" s="837" customFormat="1" x14ac:dyDescent="0.2">
      <c r="A738" s="838"/>
      <c r="B738" s="838"/>
      <c r="C738" s="838"/>
      <c r="D738" s="838"/>
      <c r="E738" s="838"/>
      <c r="F738" s="838"/>
      <c r="G738" s="838"/>
      <c r="H738" s="838"/>
      <c r="I738" s="838"/>
      <c r="J738" s="838"/>
      <c r="K738" s="838"/>
    </row>
    <row r="739" spans="1:11" s="837" customFormat="1" x14ac:dyDescent="0.2">
      <c r="A739" s="838"/>
      <c r="B739" s="838"/>
      <c r="C739" s="838"/>
      <c r="D739" s="838"/>
      <c r="E739" s="838"/>
      <c r="F739" s="838"/>
      <c r="G739" s="838"/>
      <c r="H739" s="838"/>
      <c r="I739" s="838"/>
      <c r="J739" s="838"/>
      <c r="K739" s="838"/>
    </row>
    <row r="740" spans="1:11" s="837" customFormat="1" x14ac:dyDescent="0.2">
      <c r="A740" s="838"/>
      <c r="B740" s="838"/>
      <c r="C740" s="838"/>
      <c r="D740" s="838"/>
      <c r="E740" s="838"/>
      <c r="F740" s="838"/>
      <c r="G740" s="838"/>
      <c r="H740" s="838"/>
      <c r="I740" s="838"/>
      <c r="J740" s="838"/>
      <c r="K740" s="838"/>
    </row>
    <row r="741" spans="1:11" s="837" customFormat="1" x14ac:dyDescent="0.2">
      <c r="A741" s="838"/>
      <c r="B741" s="838"/>
      <c r="C741" s="838"/>
      <c r="D741" s="838"/>
      <c r="E741" s="838"/>
      <c r="F741" s="838"/>
      <c r="G741" s="838"/>
      <c r="H741" s="838"/>
      <c r="I741" s="838"/>
      <c r="J741" s="838"/>
      <c r="K741" s="838"/>
    </row>
    <row r="742" spans="1:11" s="837" customFormat="1" x14ac:dyDescent="0.2">
      <c r="A742" s="838"/>
      <c r="B742" s="838"/>
      <c r="C742" s="838"/>
      <c r="D742" s="838"/>
      <c r="E742" s="838"/>
      <c r="F742" s="838"/>
      <c r="G742" s="838"/>
      <c r="H742" s="838"/>
      <c r="I742" s="838"/>
      <c r="J742" s="838"/>
      <c r="K742" s="838"/>
    </row>
    <row r="743" spans="1:11" s="837" customFormat="1" x14ac:dyDescent="0.2">
      <c r="A743" s="838"/>
      <c r="B743" s="838"/>
      <c r="C743" s="838"/>
      <c r="D743" s="838"/>
      <c r="E743" s="838"/>
      <c r="F743" s="838"/>
      <c r="G743" s="838"/>
      <c r="H743" s="838"/>
      <c r="I743" s="838"/>
      <c r="J743" s="838"/>
      <c r="K743" s="838"/>
    </row>
    <row r="744" spans="1:11" s="837" customFormat="1" x14ac:dyDescent="0.2">
      <c r="A744" s="838"/>
      <c r="B744" s="838"/>
      <c r="C744" s="838"/>
      <c r="D744" s="838"/>
      <c r="E744" s="838"/>
      <c r="F744" s="838"/>
      <c r="G744" s="838"/>
      <c r="H744" s="838"/>
      <c r="I744" s="838"/>
      <c r="J744" s="838"/>
      <c r="K744" s="838"/>
    </row>
    <row r="745" spans="1:11" s="837" customFormat="1" x14ac:dyDescent="0.2">
      <c r="A745" s="838"/>
      <c r="B745" s="838"/>
      <c r="C745" s="838"/>
      <c r="D745" s="838"/>
      <c r="E745" s="838"/>
      <c r="F745" s="838"/>
      <c r="G745" s="838"/>
      <c r="H745" s="838"/>
      <c r="I745" s="838"/>
      <c r="J745" s="838"/>
      <c r="K745" s="838"/>
    </row>
    <row r="746" spans="1:11" s="837" customFormat="1" x14ac:dyDescent="0.2">
      <c r="A746" s="838"/>
      <c r="B746" s="838"/>
      <c r="C746" s="838"/>
      <c r="D746" s="838"/>
      <c r="E746" s="838"/>
      <c r="F746" s="838"/>
      <c r="G746" s="838"/>
      <c r="H746" s="838"/>
      <c r="I746" s="838"/>
      <c r="J746" s="838"/>
      <c r="K746" s="838"/>
    </row>
    <row r="747" spans="1:11" s="837" customFormat="1" x14ac:dyDescent="0.2">
      <c r="A747" s="838"/>
      <c r="B747" s="838"/>
      <c r="C747" s="838"/>
      <c r="D747" s="838"/>
      <c r="E747" s="838"/>
      <c r="F747" s="838"/>
      <c r="G747" s="838"/>
      <c r="H747" s="838"/>
      <c r="I747" s="838"/>
      <c r="J747" s="838"/>
      <c r="K747" s="838"/>
    </row>
    <row r="748" spans="1:11" s="837" customFormat="1" x14ac:dyDescent="0.2">
      <c r="A748" s="838"/>
      <c r="B748" s="838"/>
      <c r="C748" s="838"/>
      <c r="D748" s="838"/>
      <c r="E748" s="838"/>
      <c r="F748" s="838"/>
      <c r="G748" s="838"/>
      <c r="H748" s="838"/>
      <c r="I748" s="838"/>
      <c r="J748" s="838"/>
      <c r="K748" s="838"/>
    </row>
    <row r="749" spans="1:11" s="837" customFormat="1" x14ac:dyDescent="0.2">
      <c r="A749" s="838"/>
      <c r="B749" s="838"/>
      <c r="C749" s="838"/>
      <c r="D749" s="838"/>
      <c r="E749" s="838"/>
      <c r="F749" s="838"/>
      <c r="G749" s="838"/>
      <c r="H749" s="838"/>
      <c r="I749" s="838"/>
      <c r="J749" s="838"/>
      <c r="K749" s="838"/>
    </row>
    <row r="750" spans="1:11" s="837" customFormat="1" x14ac:dyDescent="0.2">
      <c r="A750" s="838"/>
      <c r="B750" s="838"/>
      <c r="C750" s="838"/>
      <c r="D750" s="838"/>
      <c r="E750" s="838"/>
      <c r="F750" s="838"/>
      <c r="G750" s="838"/>
      <c r="H750" s="838"/>
      <c r="I750" s="838"/>
      <c r="J750" s="838"/>
      <c r="K750" s="838"/>
    </row>
    <row r="751" spans="1:11" s="837" customFormat="1" x14ac:dyDescent="0.2">
      <c r="A751" s="838"/>
      <c r="B751" s="838"/>
      <c r="C751" s="838"/>
      <c r="D751" s="838"/>
      <c r="E751" s="838"/>
      <c r="F751" s="838"/>
      <c r="G751" s="838"/>
      <c r="H751" s="838"/>
      <c r="I751" s="838"/>
      <c r="J751" s="838"/>
      <c r="K751" s="838"/>
    </row>
    <row r="752" spans="1:11" s="837" customFormat="1" x14ac:dyDescent="0.2">
      <c r="A752" s="838"/>
      <c r="B752" s="838"/>
      <c r="C752" s="838"/>
      <c r="D752" s="838"/>
      <c r="E752" s="838"/>
      <c r="F752" s="838"/>
      <c r="G752" s="838"/>
      <c r="H752" s="838"/>
      <c r="I752" s="838"/>
      <c r="J752" s="838"/>
      <c r="K752" s="838"/>
    </row>
    <row r="753" spans="1:11" s="837" customFormat="1" x14ac:dyDescent="0.2">
      <c r="A753" s="838"/>
      <c r="B753" s="838"/>
      <c r="C753" s="838"/>
      <c r="D753" s="838"/>
      <c r="E753" s="838"/>
      <c r="F753" s="838"/>
      <c r="G753" s="838"/>
      <c r="H753" s="838"/>
      <c r="I753" s="838"/>
      <c r="J753" s="838"/>
      <c r="K753" s="838"/>
    </row>
    <row r="754" spans="1:11" s="837" customFormat="1" x14ac:dyDescent="0.2">
      <c r="A754" s="838"/>
      <c r="B754" s="838"/>
      <c r="C754" s="838"/>
      <c r="D754" s="838"/>
      <c r="E754" s="838"/>
      <c r="F754" s="838"/>
      <c r="G754" s="838"/>
      <c r="H754" s="838"/>
      <c r="I754" s="838"/>
      <c r="J754" s="838"/>
      <c r="K754" s="838"/>
    </row>
    <row r="755" spans="1:11" s="837" customFormat="1" x14ac:dyDescent="0.2">
      <c r="A755" s="838"/>
      <c r="B755" s="838"/>
      <c r="C755" s="838"/>
      <c r="D755" s="838"/>
      <c r="E755" s="838"/>
      <c r="F755" s="838"/>
      <c r="G755" s="838"/>
      <c r="H755" s="838"/>
      <c r="I755" s="838"/>
      <c r="J755" s="838"/>
      <c r="K755" s="838"/>
    </row>
    <row r="756" spans="1:11" s="837" customFormat="1" x14ac:dyDescent="0.2">
      <c r="A756" s="838"/>
      <c r="B756" s="838"/>
      <c r="C756" s="838"/>
      <c r="D756" s="838"/>
      <c r="E756" s="838"/>
      <c r="F756" s="838"/>
      <c r="G756" s="838"/>
      <c r="H756" s="838"/>
      <c r="I756" s="838"/>
      <c r="J756" s="838"/>
      <c r="K756" s="838"/>
    </row>
    <row r="757" spans="1:11" s="837" customFormat="1" x14ac:dyDescent="0.2">
      <c r="A757" s="838"/>
      <c r="B757" s="838"/>
      <c r="C757" s="838"/>
      <c r="D757" s="838"/>
      <c r="E757" s="838"/>
      <c r="F757" s="838"/>
      <c r="G757" s="838"/>
      <c r="H757" s="838"/>
      <c r="I757" s="838"/>
      <c r="J757" s="838"/>
      <c r="K757" s="838"/>
    </row>
    <row r="758" spans="1:11" s="837" customFormat="1" x14ac:dyDescent="0.2">
      <c r="A758" s="838"/>
      <c r="B758" s="838"/>
      <c r="C758" s="838"/>
      <c r="D758" s="838"/>
      <c r="E758" s="838"/>
      <c r="F758" s="838"/>
      <c r="G758" s="838"/>
      <c r="H758" s="838"/>
      <c r="I758" s="838"/>
      <c r="J758" s="838"/>
      <c r="K758" s="838"/>
    </row>
    <row r="759" spans="1:11" s="837" customFormat="1" x14ac:dyDescent="0.2">
      <c r="A759" s="838"/>
      <c r="B759" s="838"/>
      <c r="C759" s="838"/>
      <c r="D759" s="838"/>
      <c r="E759" s="838"/>
      <c r="F759" s="838"/>
      <c r="G759" s="838"/>
      <c r="H759" s="838"/>
      <c r="I759" s="838"/>
      <c r="J759" s="838"/>
      <c r="K759" s="838"/>
    </row>
    <row r="760" spans="1:11" s="837" customFormat="1" x14ac:dyDescent="0.2">
      <c r="A760" s="838"/>
      <c r="B760" s="838"/>
      <c r="C760" s="838"/>
      <c r="D760" s="838"/>
      <c r="E760" s="838"/>
      <c r="F760" s="838"/>
      <c r="G760" s="838"/>
      <c r="H760" s="838"/>
      <c r="I760" s="838"/>
      <c r="J760" s="838"/>
      <c r="K760" s="838"/>
    </row>
    <row r="761" spans="1:11" s="837" customFormat="1" x14ac:dyDescent="0.2">
      <c r="A761" s="838"/>
      <c r="B761" s="838"/>
      <c r="C761" s="838"/>
      <c r="D761" s="838"/>
      <c r="E761" s="838"/>
      <c r="F761" s="838"/>
      <c r="G761" s="838"/>
      <c r="H761" s="838"/>
      <c r="I761" s="838"/>
      <c r="J761" s="838"/>
      <c r="K761" s="838"/>
    </row>
    <row r="762" spans="1:11" s="837" customFormat="1" x14ac:dyDescent="0.2">
      <c r="A762" s="838"/>
      <c r="B762" s="838"/>
      <c r="C762" s="838"/>
      <c r="D762" s="838"/>
      <c r="E762" s="838"/>
      <c r="F762" s="838"/>
      <c r="G762" s="838"/>
      <c r="H762" s="838"/>
      <c r="I762" s="838"/>
      <c r="J762" s="838"/>
      <c r="K762" s="838"/>
    </row>
    <row r="763" spans="1:11" s="837" customFormat="1" x14ac:dyDescent="0.2">
      <c r="A763" s="838"/>
      <c r="B763" s="838"/>
      <c r="C763" s="838"/>
      <c r="D763" s="838"/>
      <c r="E763" s="838"/>
      <c r="F763" s="838"/>
      <c r="G763" s="838"/>
      <c r="H763" s="838"/>
      <c r="I763" s="838"/>
      <c r="J763" s="838"/>
      <c r="K763" s="838"/>
    </row>
    <row r="764" spans="1:11" s="837" customFormat="1" x14ac:dyDescent="0.2">
      <c r="A764" s="838"/>
      <c r="B764" s="838"/>
      <c r="C764" s="838"/>
      <c r="D764" s="838"/>
      <c r="E764" s="838"/>
      <c r="F764" s="838"/>
      <c r="G764" s="838"/>
      <c r="H764" s="838"/>
      <c r="I764" s="838"/>
      <c r="J764" s="838"/>
      <c r="K764" s="838"/>
    </row>
    <row r="765" spans="1:11" s="837" customFormat="1" x14ac:dyDescent="0.2">
      <c r="A765" s="838"/>
      <c r="B765" s="838"/>
      <c r="C765" s="838"/>
      <c r="D765" s="838"/>
      <c r="E765" s="838"/>
      <c r="F765" s="838"/>
      <c r="G765" s="838"/>
      <c r="H765" s="838"/>
      <c r="I765" s="838"/>
      <c r="J765" s="838"/>
      <c r="K765" s="838"/>
    </row>
    <row r="766" spans="1:11" s="837" customFormat="1" x14ac:dyDescent="0.2">
      <c r="A766" s="838"/>
      <c r="B766" s="838"/>
      <c r="C766" s="838"/>
      <c r="D766" s="838"/>
      <c r="E766" s="838"/>
      <c r="F766" s="838"/>
      <c r="G766" s="838"/>
      <c r="H766" s="838"/>
      <c r="I766" s="838"/>
      <c r="J766" s="838"/>
      <c r="K766" s="838"/>
    </row>
    <row r="767" spans="1:11" s="837" customFormat="1" x14ac:dyDescent="0.2">
      <c r="A767" s="838"/>
      <c r="B767" s="838"/>
      <c r="C767" s="838"/>
      <c r="D767" s="838"/>
      <c r="E767" s="838"/>
      <c r="F767" s="838"/>
      <c r="G767" s="838"/>
      <c r="H767" s="838"/>
      <c r="I767" s="838"/>
      <c r="J767" s="838"/>
      <c r="K767" s="838"/>
    </row>
    <row r="768" spans="1:11" s="837" customFormat="1" x14ac:dyDescent="0.2">
      <c r="A768" s="838"/>
      <c r="B768" s="838"/>
      <c r="C768" s="838"/>
      <c r="D768" s="838"/>
      <c r="E768" s="838"/>
      <c r="F768" s="838"/>
      <c r="G768" s="838"/>
      <c r="H768" s="838"/>
      <c r="I768" s="838"/>
      <c r="J768" s="838"/>
      <c r="K768" s="838"/>
    </row>
    <row r="769" spans="1:11" s="837" customFormat="1" x14ac:dyDescent="0.2">
      <c r="A769" s="838"/>
      <c r="B769" s="838"/>
      <c r="C769" s="838"/>
      <c r="D769" s="838"/>
      <c r="E769" s="838"/>
      <c r="F769" s="838"/>
      <c r="G769" s="838"/>
      <c r="H769" s="838"/>
      <c r="I769" s="838"/>
      <c r="J769" s="838"/>
      <c r="K769" s="838"/>
    </row>
    <row r="770" spans="1:11" s="837" customFormat="1" x14ac:dyDescent="0.2">
      <c r="A770" s="838"/>
      <c r="B770" s="838"/>
      <c r="C770" s="838"/>
      <c r="D770" s="838"/>
      <c r="E770" s="838"/>
      <c r="F770" s="838"/>
      <c r="G770" s="838"/>
      <c r="H770" s="838"/>
      <c r="I770" s="838"/>
      <c r="J770" s="838"/>
      <c r="K770" s="838"/>
    </row>
    <row r="771" spans="1:11" s="837" customFormat="1" x14ac:dyDescent="0.2">
      <c r="A771" s="838"/>
      <c r="B771" s="838"/>
      <c r="C771" s="838"/>
      <c r="D771" s="838"/>
      <c r="E771" s="838"/>
      <c r="F771" s="838"/>
      <c r="G771" s="838"/>
      <c r="H771" s="838"/>
      <c r="I771" s="838"/>
      <c r="J771" s="838"/>
      <c r="K771" s="838"/>
    </row>
    <row r="772" spans="1:11" s="837" customFormat="1" x14ac:dyDescent="0.2">
      <c r="A772" s="838"/>
      <c r="B772" s="838"/>
      <c r="C772" s="838"/>
      <c r="D772" s="838"/>
      <c r="E772" s="838"/>
      <c r="F772" s="838"/>
      <c r="G772" s="838"/>
      <c r="H772" s="838"/>
      <c r="I772" s="838"/>
      <c r="J772" s="838"/>
      <c r="K772" s="838"/>
    </row>
    <row r="773" spans="1:11" s="837" customFormat="1" x14ac:dyDescent="0.2">
      <c r="A773" s="838"/>
      <c r="B773" s="838"/>
      <c r="C773" s="838"/>
      <c r="D773" s="838"/>
      <c r="E773" s="838"/>
      <c r="F773" s="838"/>
      <c r="G773" s="838"/>
      <c r="H773" s="838"/>
      <c r="I773" s="838"/>
      <c r="J773" s="838"/>
      <c r="K773" s="838"/>
    </row>
    <row r="774" spans="1:11" s="837" customFormat="1" x14ac:dyDescent="0.2">
      <c r="A774" s="838"/>
      <c r="B774" s="838"/>
      <c r="C774" s="838"/>
      <c r="D774" s="838"/>
      <c r="E774" s="838"/>
      <c r="F774" s="838"/>
      <c r="G774" s="838"/>
      <c r="H774" s="838"/>
      <c r="I774" s="838"/>
      <c r="J774" s="838"/>
      <c r="K774" s="838"/>
    </row>
    <row r="775" spans="1:11" s="837" customFormat="1" x14ac:dyDescent="0.2">
      <c r="A775" s="838"/>
      <c r="B775" s="838"/>
      <c r="C775" s="838"/>
      <c r="D775" s="838"/>
      <c r="E775" s="838"/>
      <c r="F775" s="838"/>
      <c r="G775" s="838"/>
      <c r="H775" s="838"/>
      <c r="I775" s="838"/>
      <c r="J775" s="838"/>
      <c r="K775" s="838"/>
    </row>
    <row r="776" spans="1:11" s="837" customFormat="1" x14ac:dyDescent="0.2">
      <c r="A776" s="838"/>
      <c r="B776" s="838"/>
      <c r="C776" s="838"/>
      <c r="D776" s="838"/>
      <c r="E776" s="838"/>
      <c r="F776" s="838"/>
      <c r="G776" s="838"/>
      <c r="H776" s="838"/>
      <c r="I776" s="838"/>
      <c r="J776" s="838"/>
      <c r="K776" s="838"/>
    </row>
    <row r="777" spans="1:11" s="837" customFormat="1" x14ac:dyDescent="0.2">
      <c r="A777" s="838"/>
      <c r="B777" s="838"/>
      <c r="C777" s="838"/>
      <c r="D777" s="838"/>
      <c r="E777" s="838"/>
      <c r="F777" s="838"/>
      <c r="G777" s="838"/>
      <c r="H777" s="838"/>
      <c r="I777" s="838"/>
      <c r="J777" s="838"/>
      <c r="K777" s="838"/>
    </row>
    <row r="778" spans="1:11" s="837" customFormat="1" x14ac:dyDescent="0.2">
      <c r="A778" s="838"/>
      <c r="B778" s="838"/>
      <c r="C778" s="838"/>
      <c r="D778" s="838"/>
      <c r="E778" s="838"/>
      <c r="F778" s="838"/>
      <c r="G778" s="838"/>
      <c r="H778" s="838"/>
      <c r="I778" s="838"/>
      <c r="J778" s="838"/>
      <c r="K778" s="838"/>
    </row>
    <row r="779" spans="1:11" s="837" customFormat="1" x14ac:dyDescent="0.2">
      <c r="A779" s="838"/>
      <c r="B779" s="838"/>
      <c r="C779" s="838"/>
      <c r="D779" s="838"/>
      <c r="E779" s="838"/>
      <c r="F779" s="838"/>
      <c r="G779" s="838"/>
      <c r="H779" s="838"/>
      <c r="I779" s="838"/>
      <c r="J779" s="838"/>
      <c r="K779" s="838"/>
    </row>
    <row r="780" spans="1:11" s="837" customFormat="1" x14ac:dyDescent="0.2">
      <c r="A780" s="838"/>
      <c r="B780" s="838"/>
      <c r="C780" s="838"/>
      <c r="D780" s="838"/>
      <c r="E780" s="838"/>
      <c r="F780" s="838"/>
      <c r="G780" s="838"/>
      <c r="H780" s="838"/>
      <c r="I780" s="838"/>
      <c r="J780" s="838"/>
      <c r="K780" s="838"/>
    </row>
    <row r="781" spans="1:11" s="837" customFormat="1" x14ac:dyDescent="0.2">
      <c r="A781" s="838"/>
      <c r="B781" s="838"/>
      <c r="C781" s="838"/>
      <c r="D781" s="838"/>
      <c r="E781" s="838"/>
      <c r="F781" s="838"/>
      <c r="G781" s="838"/>
      <c r="H781" s="838"/>
      <c r="I781" s="838"/>
      <c r="J781" s="838"/>
      <c r="K781" s="838"/>
    </row>
    <row r="782" spans="1:11" s="837" customFormat="1" x14ac:dyDescent="0.2">
      <c r="A782" s="838"/>
      <c r="B782" s="838"/>
      <c r="C782" s="838"/>
      <c r="D782" s="838"/>
      <c r="E782" s="838"/>
      <c r="F782" s="838"/>
      <c r="G782" s="838"/>
      <c r="H782" s="838"/>
      <c r="I782" s="838"/>
      <c r="J782" s="838"/>
      <c r="K782" s="838"/>
    </row>
    <row r="783" spans="1:11" s="837" customFormat="1" x14ac:dyDescent="0.2">
      <c r="A783" s="838"/>
      <c r="B783" s="838"/>
      <c r="C783" s="838"/>
      <c r="D783" s="838"/>
      <c r="E783" s="838"/>
      <c r="F783" s="838"/>
      <c r="G783" s="838"/>
      <c r="H783" s="838"/>
      <c r="I783" s="838"/>
      <c r="J783" s="838"/>
      <c r="K783" s="838"/>
    </row>
    <row r="784" spans="1:11" s="837" customFormat="1" x14ac:dyDescent="0.2">
      <c r="A784" s="838"/>
      <c r="B784" s="838"/>
      <c r="C784" s="838"/>
      <c r="D784" s="838"/>
      <c r="E784" s="838"/>
      <c r="F784" s="838"/>
      <c r="G784" s="838"/>
      <c r="H784" s="838"/>
      <c r="I784" s="838"/>
      <c r="J784" s="838"/>
      <c r="K784" s="838"/>
    </row>
    <row r="785" spans="1:11" s="837" customFormat="1" x14ac:dyDescent="0.2">
      <c r="A785" s="838"/>
      <c r="B785" s="838"/>
      <c r="C785" s="838"/>
      <c r="D785" s="838"/>
      <c r="E785" s="838"/>
      <c r="F785" s="838"/>
      <c r="G785" s="838"/>
      <c r="H785" s="838"/>
      <c r="I785" s="838"/>
      <c r="J785" s="838"/>
      <c r="K785" s="838"/>
    </row>
    <row r="786" spans="1:11" s="837" customFormat="1" x14ac:dyDescent="0.2">
      <c r="A786" s="838"/>
      <c r="B786" s="838"/>
      <c r="C786" s="838"/>
      <c r="D786" s="838"/>
      <c r="E786" s="838"/>
      <c r="F786" s="838"/>
      <c r="G786" s="838"/>
      <c r="H786" s="838"/>
      <c r="I786" s="838"/>
      <c r="J786" s="838"/>
      <c r="K786" s="838"/>
    </row>
    <row r="787" spans="1:11" s="837" customFormat="1" x14ac:dyDescent="0.2">
      <c r="A787" s="838"/>
      <c r="B787" s="838"/>
      <c r="C787" s="838"/>
      <c r="D787" s="838"/>
      <c r="E787" s="838"/>
      <c r="F787" s="838"/>
      <c r="G787" s="838"/>
      <c r="H787" s="838"/>
      <c r="I787" s="838"/>
      <c r="J787" s="838"/>
      <c r="K787" s="838"/>
    </row>
    <row r="788" spans="1:11" s="837" customFormat="1" x14ac:dyDescent="0.2">
      <c r="A788" s="838"/>
      <c r="B788" s="838"/>
      <c r="C788" s="838"/>
      <c r="D788" s="838"/>
      <c r="E788" s="838"/>
      <c r="F788" s="838"/>
      <c r="G788" s="838"/>
      <c r="H788" s="838"/>
      <c r="I788" s="838"/>
      <c r="J788" s="838"/>
      <c r="K788" s="838"/>
    </row>
    <row r="789" spans="1:11" s="837" customFormat="1" x14ac:dyDescent="0.2">
      <c r="A789" s="838"/>
      <c r="B789" s="838"/>
      <c r="C789" s="838"/>
      <c r="D789" s="838"/>
      <c r="E789" s="838"/>
      <c r="F789" s="838"/>
      <c r="G789" s="838"/>
      <c r="H789" s="838"/>
      <c r="I789" s="838"/>
      <c r="J789" s="838"/>
      <c r="K789" s="838"/>
    </row>
    <row r="790" spans="1:11" s="837" customFormat="1" x14ac:dyDescent="0.2">
      <c r="A790" s="838"/>
      <c r="B790" s="838"/>
      <c r="C790" s="838"/>
      <c r="D790" s="838"/>
      <c r="E790" s="838"/>
      <c r="F790" s="838"/>
      <c r="G790" s="838"/>
      <c r="H790" s="838"/>
      <c r="I790" s="838"/>
      <c r="J790" s="838"/>
      <c r="K790" s="838"/>
    </row>
    <row r="791" spans="1:11" s="837" customFormat="1" x14ac:dyDescent="0.2">
      <c r="A791" s="838"/>
      <c r="B791" s="838"/>
      <c r="C791" s="838"/>
      <c r="D791" s="838"/>
      <c r="E791" s="838"/>
      <c r="F791" s="838"/>
      <c r="G791" s="838"/>
      <c r="H791" s="838"/>
      <c r="I791" s="838"/>
      <c r="J791" s="838"/>
      <c r="K791" s="838"/>
    </row>
    <row r="792" spans="1:11" s="837" customFormat="1" x14ac:dyDescent="0.2">
      <c r="A792" s="838"/>
      <c r="B792" s="838"/>
      <c r="C792" s="838"/>
      <c r="D792" s="838"/>
      <c r="E792" s="838"/>
      <c r="F792" s="838"/>
      <c r="G792" s="838"/>
      <c r="H792" s="838"/>
      <c r="I792" s="838"/>
      <c r="J792" s="838"/>
      <c r="K792" s="838"/>
    </row>
    <row r="793" spans="1:11" s="837" customFormat="1" x14ac:dyDescent="0.2">
      <c r="A793" s="838"/>
      <c r="B793" s="838"/>
      <c r="C793" s="838"/>
      <c r="D793" s="838"/>
      <c r="E793" s="838"/>
      <c r="F793" s="838"/>
      <c r="G793" s="838"/>
      <c r="H793" s="838"/>
      <c r="I793" s="838"/>
      <c r="J793" s="838"/>
      <c r="K793" s="838"/>
    </row>
    <row r="794" spans="1:11" s="837" customFormat="1" x14ac:dyDescent="0.2">
      <c r="A794" s="838"/>
      <c r="B794" s="838"/>
      <c r="C794" s="838"/>
      <c r="D794" s="838"/>
      <c r="E794" s="838"/>
      <c r="F794" s="838"/>
      <c r="G794" s="838"/>
      <c r="H794" s="838"/>
      <c r="I794" s="838"/>
      <c r="J794" s="838"/>
      <c r="K794" s="838"/>
    </row>
    <row r="795" spans="1:11" s="837" customFormat="1" x14ac:dyDescent="0.2">
      <c r="A795" s="838"/>
      <c r="B795" s="838"/>
      <c r="C795" s="838"/>
      <c r="D795" s="838"/>
      <c r="E795" s="838"/>
      <c r="F795" s="838"/>
      <c r="G795" s="838"/>
      <c r="H795" s="838"/>
      <c r="I795" s="838"/>
      <c r="J795" s="838"/>
      <c r="K795" s="838"/>
    </row>
    <row r="796" spans="1:11" s="837" customFormat="1" x14ac:dyDescent="0.2">
      <c r="A796" s="838"/>
      <c r="B796" s="838"/>
      <c r="C796" s="838"/>
      <c r="D796" s="838"/>
      <c r="E796" s="838"/>
      <c r="F796" s="838"/>
      <c r="G796" s="838"/>
      <c r="H796" s="838"/>
      <c r="I796" s="838"/>
      <c r="J796" s="838"/>
      <c r="K796" s="838"/>
    </row>
    <row r="797" spans="1:11" s="837" customFormat="1" x14ac:dyDescent="0.2">
      <c r="A797" s="838"/>
      <c r="B797" s="838"/>
      <c r="C797" s="838"/>
      <c r="D797" s="838"/>
      <c r="E797" s="838"/>
      <c r="F797" s="838"/>
      <c r="G797" s="838"/>
      <c r="H797" s="838"/>
      <c r="I797" s="838"/>
      <c r="J797" s="838"/>
      <c r="K797" s="838"/>
    </row>
    <row r="798" spans="1:11" s="837" customFormat="1" x14ac:dyDescent="0.2">
      <c r="A798" s="838"/>
      <c r="B798" s="838"/>
      <c r="C798" s="838"/>
      <c r="D798" s="838"/>
      <c r="E798" s="838"/>
      <c r="F798" s="838"/>
      <c r="G798" s="838"/>
      <c r="H798" s="838"/>
      <c r="I798" s="838"/>
      <c r="J798" s="838"/>
      <c r="K798" s="838"/>
    </row>
    <row r="799" spans="1:11" s="837" customFormat="1" x14ac:dyDescent="0.2">
      <c r="A799" s="838"/>
      <c r="B799" s="838"/>
      <c r="C799" s="838"/>
      <c r="D799" s="838"/>
      <c r="E799" s="838"/>
      <c r="F799" s="838"/>
      <c r="G799" s="838"/>
      <c r="H799" s="838"/>
      <c r="I799" s="838"/>
      <c r="J799" s="838"/>
      <c r="K799" s="838"/>
    </row>
    <row r="800" spans="1:11" s="837" customFormat="1" x14ac:dyDescent="0.2">
      <c r="A800" s="838"/>
      <c r="B800" s="838"/>
      <c r="C800" s="838"/>
      <c r="D800" s="838"/>
      <c r="E800" s="838"/>
      <c r="F800" s="838"/>
      <c r="G800" s="838"/>
      <c r="H800" s="838"/>
      <c r="I800" s="838"/>
      <c r="J800" s="838"/>
      <c r="K800" s="838"/>
    </row>
    <row r="801" spans="1:11" s="837" customFormat="1" x14ac:dyDescent="0.2">
      <c r="A801" s="838"/>
      <c r="B801" s="838"/>
      <c r="C801" s="838"/>
      <c r="D801" s="838"/>
      <c r="E801" s="838"/>
      <c r="F801" s="838"/>
      <c r="G801" s="838"/>
      <c r="H801" s="838"/>
      <c r="I801" s="838"/>
      <c r="J801" s="838"/>
      <c r="K801" s="838"/>
    </row>
    <row r="802" spans="1:11" s="837" customFormat="1" x14ac:dyDescent="0.2">
      <c r="A802" s="838"/>
      <c r="B802" s="838"/>
      <c r="C802" s="838"/>
      <c r="D802" s="838"/>
      <c r="E802" s="838"/>
      <c r="F802" s="838"/>
      <c r="G802" s="838"/>
      <c r="H802" s="838"/>
      <c r="I802" s="838"/>
      <c r="J802" s="838"/>
      <c r="K802" s="838"/>
    </row>
    <row r="803" spans="1:11" s="837" customFormat="1" x14ac:dyDescent="0.2">
      <c r="A803" s="838"/>
      <c r="B803" s="838"/>
      <c r="C803" s="838"/>
      <c r="D803" s="838"/>
      <c r="E803" s="838"/>
      <c r="F803" s="838"/>
      <c r="G803" s="838"/>
      <c r="H803" s="838"/>
      <c r="I803" s="838"/>
      <c r="J803" s="838"/>
      <c r="K803" s="838"/>
    </row>
    <row r="804" spans="1:11" s="837" customFormat="1" x14ac:dyDescent="0.2">
      <c r="A804" s="838"/>
      <c r="B804" s="838"/>
      <c r="C804" s="838"/>
      <c r="D804" s="838"/>
      <c r="E804" s="838"/>
      <c r="F804" s="838"/>
      <c r="G804" s="838"/>
      <c r="H804" s="838"/>
      <c r="I804" s="838"/>
      <c r="J804" s="838"/>
      <c r="K804" s="838"/>
    </row>
    <row r="805" spans="1:11" s="837" customFormat="1" x14ac:dyDescent="0.2">
      <c r="A805" s="838"/>
      <c r="B805" s="838"/>
      <c r="C805" s="838"/>
      <c r="D805" s="838"/>
      <c r="E805" s="838"/>
      <c r="F805" s="838"/>
      <c r="G805" s="838"/>
      <c r="H805" s="838"/>
      <c r="I805" s="838"/>
      <c r="J805" s="838"/>
      <c r="K805" s="838"/>
    </row>
    <row r="806" spans="1:11" s="837" customFormat="1" x14ac:dyDescent="0.2">
      <c r="A806" s="838"/>
      <c r="B806" s="838"/>
      <c r="C806" s="838"/>
      <c r="D806" s="838"/>
      <c r="E806" s="838"/>
      <c r="F806" s="838"/>
      <c r="G806" s="838"/>
      <c r="H806" s="838"/>
      <c r="I806" s="838"/>
      <c r="J806" s="838"/>
      <c r="K806" s="838"/>
    </row>
    <row r="807" spans="1:11" s="837" customFormat="1" x14ac:dyDescent="0.2">
      <c r="A807" s="838"/>
      <c r="B807" s="838"/>
      <c r="C807" s="838"/>
      <c r="D807" s="838"/>
      <c r="E807" s="838"/>
      <c r="F807" s="838"/>
      <c r="G807" s="838"/>
      <c r="H807" s="838"/>
      <c r="I807" s="838"/>
      <c r="J807" s="838"/>
      <c r="K807" s="838"/>
    </row>
    <row r="808" spans="1:11" s="837" customFormat="1" x14ac:dyDescent="0.2">
      <c r="A808" s="838"/>
      <c r="B808" s="838"/>
      <c r="C808" s="838"/>
      <c r="D808" s="838"/>
      <c r="E808" s="838"/>
      <c r="F808" s="838"/>
      <c r="G808" s="838"/>
      <c r="H808" s="838"/>
      <c r="I808" s="838"/>
      <c r="J808" s="838"/>
      <c r="K808" s="838"/>
    </row>
    <row r="809" spans="1:11" s="837" customFormat="1" x14ac:dyDescent="0.2">
      <c r="A809" s="838"/>
      <c r="B809" s="838"/>
      <c r="C809" s="838"/>
      <c r="D809" s="838"/>
      <c r="E809" s="838"/>
      <c r="F809" s="838"/>
      <c r="G809" s="838"/>
      <c r="H809" s="838"/>
      <c r="I809" s="838"/>
      <c r="J809" s="838"/>
      <c r="K809" s="838"/>
    </row>
    <row r="810" spans="1:11" s="837" customFormat="1" x14ac:dyDescent="0.2">
      <c r="A810" s="838"/>
      <c r="B810" s="838"/>
      <c r="C810" s="838"/>
      <c r="D810" s="838"/>
      <c r="E810" s="838"/>
      <c r="F810" s="838"/>
      <c r="G810" s="838"/>
      <c r="H810" s="838"/>
      <c r="I810" s="838"/>
      <c r="J810" s="838"/>
      <c r="K810" s="838"/>
    </row>
    <row r="811" spans="1:11" s="837" customFormat="1" x14ac:dyDescent="0.2">
      <c r="A811" s="838"/>
      <c r="B811" s="838"/>
      <c r="C811" s="838"/>
      <c r="D811" s="838"/>
      <c r="E811" s="838"/>
      <c r="F811" s="838"/>
      <c r="G811" s="838"/>
      <c r="H811" s="838"/>
      <c r="I811" s="838"/>
      <c r="J811" s="838"/>
      <c r="K811" s="838"/>
    </row>
    <row r="812" spans="1:11" s="837" customFormat="1" x14ac:dyDescent="0.2">
      <c r="A812" s="838"/>
      <c r="B812" s="838"/>
      <c r="C812" s="838"/>
      <c r="D812" s="838"/>
      <c r="E812" s="838"/>
      <c r="F812" s="838"/>
      <c r="G812" s="838"/>
      <c r="H812" s="838"/>
      <c r="I812" s="838"/>
      <c r="J812" s="838"/>
      <c r="K812" s="838"/>
    </row>
    <row r="813" spans="1:11" s="837" customFormat="1" x14ac:dyDescent="0.2">
      <c r="A813" s="838"/>
      <c r="B813" s="838"/>
      <c r="C813" s="838"/>
      <c r="D813" s="838"/>
      <c r="E813" s="838"/>
      <c r="F813" s="838"/>
      <c r="G813" s="838"/>
      <c r="H813" s="838"/>
      <c r="I813" s="838"/>
      <c r="J813" s="838"/>
      <c r="K813" s="838"/>
    </row>
    <row r="814" spans="1:11" s="837" customFormat="1" x14ac:dyDescent="0.2">
      <c r="A814" s="838"/>
      <c r="B814" s="838"/>
      <c r="C814" s="838"/>
      <c r="D814" s="838"/>
      <c r="E814" s="838"/>
      <c r="F814" s="838"/>
      <c r="G814" s="838"/>
      <c r="H814" s="838"/>
      <c r="I814" s="838"/>
      <c r="J814" s="838"/>
      <c r="K814" s="838"/>
    </row>
    <row r="815" spans="1:11" s="837" customFormat="1" x14ac:dyDescent="0.2">
      <c r="A815" s="838"/>
      <c r="B815" s="838"/>
      <c r="C815" s="838"/>
      <c r="D815" s="838"/>
      <c r="E815" s="838"/>
      <c r="F815" s="838"/>
      <c r="G815" s="838"/>
      <c r="H815" s="838"/>
      <c r="I815" s="838"/>
      <c r="J815" s="838"/>
      <c r="K815" s="838"/>
    </row>
    <row r="816" spans="1:11" s="837" customFormat="1" x14ac:dyDescent="0.2">
      <c r="A816" s="838"/>
      <c r="B816" s="838"/>
      <c r="C816" s="838"/>
      <c r="D816" s="838"/>
      <c r="E816" s="838"/>
      <c r="F816" s="838"/>
      <c r="G816" s="838"/>
      <c r="H816" s="838"/>
      <c r="I816" s="838"/>
      <c r="J816" s="838"/>
      <c r="K816" s="838"/>
    </row>
    <row r="817" spans="1:11" s="837" customFormat="1" x14ac:dyDescent="0.2">
      <c r="A817" s="838"/>
      <c r="B817" s="838"/>
      <c r="C817" s="838"/>
      <c r="D817" s="838"/>
      <c r="E817" s="838"/>
      <c r="F817" s="838"/>
      <c r="G817" s="838"/>
      <c r="H817" s="838"/>
      <c r="I817" s="838"/>
      <c r="J817" s="838"/>
      <c r="K817" s="838"/>
    </row>
    <row r="818" spans="1:11" s="837" customFormat="1" x14ac:dyDescent="0.2">
      <c r="A818" s="838"/>
      <c r="B818" s="838"/>
      <c r="C818" s="838"/>
      <c r="D818" s="838"/>
      <c r="E818" s="838"/>
      <c r="F818" s="838"/>
      <c r="G818" s="838"/>
      <c r="H818" s="838"/>
      <c r="I818" s="838"/>
      <c r="J818" s="838"/>
      <c r="K818" s="838"/>
    </row>
    <row r="819" spans="1:11" s="837" customFormat="1" x14ac:dyDescent="0.2">
      <c r="A819" s="838"/>
      <c r="B819" s="838"/>
      <c r="C819" s="838"/>
      <c r="D819" s="838"/>
      <c r="E819" s="838"/>
      <c r="F819" s="838"/>
      <c r="G819" s="838"/>
      <c r="H819" s="838"/>
      <c r="I819" s="838"/>
      <c r="J819" s="838"/>
      <c r="K819" s="838"/>
    </row>
    <row r="820" spans="1:11" s="837" customFormat="1" x14ac:dyDescent="0.2">
      <c r="A820" s="838"/>
      <c r="B820" s="838"/>
      <c r="C820" s="838"/>
      <c r="D820" s="838"/>
      <c r="E820" s="838"/>
      <c r="F820" s="838"/>
      <c r="G820" s="838"/>
      <c r="H820" s="838"/>
      <c r="I820" s="838"/>
      <c r="J820" s="838"/>
      <c r="K820" s="838"/>
    </row>
    <row r="821" spans="1:11" s="837" customFormat="1" x14ac:dyDescent="0.2">
      <c r="A821" s="838"/>
      <c r="B821" s="838"/>
      <c r="C821" s="838"/>
      <c r="D821" s="838"/>
      <c r="E821" s="838"/>
      <c r="F821" s="838"/>
      <c r="G821" s="838"/>
      <c r="H821" s="838"/>
      <c r="I821" s="838"/>
      <c r="J821" s="838"/>
      <c r="K821" s="838"/>
    </row>
    <row r="822" spans="1:11" s="837" customFormat="1" x14ac:dyDescent="0.2">
      <c r="A822" s="838"/>
      <c r="B822" s="838"/>
      <c r="C822" s="838"/>
      <c r="D822" s="838"/>
      <c r="E822" s="838"/>
      <c r="F822" s="838"/>
      <c r="G822" s="838"/>
      <c r="H822" s="838"/>
      <c r="I822" s="838"/>
      <c r="J822" s="838"/>
      <c r="K822" s="838"/>
    </row>
    <row r="823" spans="1:11" s="837" customFormat="1" x14ac:dyDescent="0.2">
      <c r="A823" s="838"/>
      <c r="B823" s="838"/>
      <c r="C823" s="838"/>
      <c r="D823" s="838"/>
      <c r="E823" s="838"/>
      <c r="F823" s="838"/>
      <c r="G823" s="838"/>
      <c r="H823" s="838"/>
      <c r="I823" s="838"/>
      <c r="J823" s="838"/>
      <c r="K823" s="838"/>
    </row>
    <row r="824" spans="1:11" s="837" customFormat="1" x14ac:dyDescent="0.2">
      <c r="A824" s="838"/>
      <c r="B824" s="838"/>
      <c r="C824" s="838"/>
      <c r="D824" s="838"/>
      <c r="E824" s="838"/>
      <c r="F824" s="838"/>
      <c r="G824" s="838"/>
      <c r="H824" s="838"/>
      <c r="I824" s="838"/>
      <c r="J824" s="838"/>
      <c r="K824" s="838"/>
    </row>
    <row r="825" spans="1:11" s="837" customFormat="1" x14ac:dyDescent="0.2">
      <c r="A825" s="838"/>
      <c r="B825" s="838"/>
      <c r="C825" s="838"/>
      <c r="D825" s="838"/>
      <c r="E825" s="838"/>
      <c r="F825" s="838"/>
      <c r="G825" s="838"/>
      <c r="H825" s="838"/>
      <c r="I825" s="838"/>
      <c r="J825" s="838"/>
      <c r="K825" s="838"/>
    </row>
    <row r="826" spans="1:11" s="837" customFormat="1" x14ac:dyDescent="0.2">
      <c r="A826" s="838"/>
      <c r="B826" s="838"/>
      <c r="C826" s="838"/>
      <c r="D826" s="838"/>
      <c r="E826" s="838"/>
      <c r="F826" s="838"/>
      <c r="G826" s="838"/>
      <c r="H826" s="838"/>
      <c r="I826" s="838"/>
      <c r="J826" s="838"/>
      <c r="K826" s="838"/>
    </row>
    <row r="827" spans="1:11" s="837" customFormat="1" x14ac:dyDescent="0.2">
      <c r="A827" s="838"/>
      <c r="B827" s="838"/>
      <c r="C827" s="838"/>
      <c r="D827" s="838"/>
      <c r="E827" s="838"/>
      <c r="F827" s="838"/>
      <c r="G827" s="838"/>
      <c r="H827" s="838"/>
      <c r="I827" s="838"/>
      <c r="J827" s="838"/>
      <c r="K827" s="838"/>
    </row>
    <row r="828" spans="1:11" s="837" customFormat="1" x14ac:dyDescent="0.2">
      <c r="A828" s="838"/>
      <c r="B828" s="838"/>
      <c r="C828" s="838"/>
      <c r="D828" s="838"/>
      <c r="E828" s="838"/>
      <c r="F828" s="838"/>
      <c r="G828" s="838"/>
      <c r="H828" s="838"/>
      <c r="I828" s="838"/>
      <c r="J828" s="838"/>
      <c r="K828" s="838"/>
    </row>
    <row r="829" spans="1:11" s="837" customFormat="1" x14ac:dyDescent="0.2">
      <c r="A829" s="838"/>
      <c r="B829" s="838"/>
      <c r="C829" s="838"/>
      <c r="D829" s="838"/>
      <c r="E829" s="838"/>
      <c r="F829" s="838"/>
      <c r="G829" s="838"/>
      <c r="H829" s="838"/>
      <c r="I829" s="838"/>
      <c r="J829" s="838"/>
      <c r="K829" s="838"/>
    </row>
    <row r="830" spans="1:11" s="837" customFormat="1" x14ac:dyDescent="0.2">
      <c r="A830" s="838"/>
      <c r="B830" s="838"/>
      <c r="C830" s="838"/>
      <c r="D830" s="838"/>
      <c r="E830" s="838"/>
      <c r="F830" s="838"/>
      <c r="G830" s="838"/>
      <c r="H830" s="838"/>
      <c r="I830" s="838"/>
      <c r="J830" s="838"/>
      <c r="K830" s="838"/>
    </row>
    <row r="831" spans="1:11" s="837" customFormat="1" x14ac:dyDescent="0.2">
      <c r="A831" s="838"/>
      <c r="B831" s="838"/>
      <c r="C831" s="838"/>
      <c r="D831" s="838"/>
      <c r="E831" s="838"/>
      <c r="F831" s="838"/>
      <c r="G831" s="838"/>
      <c r="H831" s="838"/>
      <c r="I831" s="838"/>
      <c r="J831" s="838"/>
      <c r="K831" s="838"/>
    </row>
    <row r="832" spans="1:11" s="837" customFormat="1" x14ac:dyDescent="0.2">
      <c r="A832" s="838"/>
      <c r="B832" s="838"/>
      <c r="C832" s="838"/>
      <c r="D832" s="838"/>
      <c r="E832" s="838"/>
      <c r="F832" s="838"/>
      <c r="G832" s="838"/>
      <c r="H832" s="838"/>
      <c r="I832" s="838"/>
      <c r="J832" s="838"/>
      <c r="K832" s="838"/>
    </row>
    <row r="833" spans="1:11" s="837" customFormat="1" x14ac:dyDescent="0.2">
      <c r="A833" s="838"/>
      <c r="B833" s="838"/>
      <c r="C833" s="838"/>
      <c r="D833" s="838"/>
      <c r="E833" s="838"/>
      <c r="F833" s="838"/>
      <c r="G833" s="838"/>
      <c r="H833" s="838"/>
      <c r="I833" s="838"/>
      <c r="J833" s="838"/>
      <c r="K833" s="838"/>
    </row>
    <row r="834" spans="1:11" s="837" customFormat="1" x14ac:dyDescent="0.2">
      <c r="A834" s="838"/>
      <c r="B834" s="838"/>
      <c r="C834" s="838"/>
      <c r="D834" s="838"/>
      <c r="E834" s="838"/>
      <c r="F834" s="838"/>
      <c r="G834" s="838"/>
      <c r="H834" s="838"/>
      <c r="I834" s="838"/>
      <c r="J834" s="838"/>
      <c r="K834" s="838"/>
    </row>
    <row r="835" spans="1:11" s="837" customFormat="1" x14ac:dyDescent="0.2">
      <c r="A835" s="838"/>
      <c r="B835" s="838"/>
      <c r="C835" s="838"/>
      <c r="D835" s="838"/>
      <c r="E835" s="838"/>
      <c r="F835" s="838"/>
      <c r="G835" s="838"/>
      <c r="H835" s="838"/>
      <c r="I835" s="838"/>
      <c r="J835" s="838"/>
      <c r="K835" s="838"/>
    </row>
    <row r="836" spans="1:11" s="837" customFormat="1" x14ac:dyDescent="0.2">
      <c r="A836" s="838"/>
      <c r="B836" s="838"/>
      <c r="C836" s="838"/>
      <c r="D836" s="838"/>
      <c r="E836" s="838"/>
      <c r="F836" s="838"/>
      <c r="G836" s="838"/>
      <c r="H836" s="838"/>
      <c r="I836" s="838"/>
      <c r="J836" s="838"/>
      <c r="K836" s="838"/>
    </row>
    <row r="837" spans="1:11" s="837" customFormat="1" x14ac:dyDescent="0.2">
      <c r="A837" s="838"/>
      <c r="B837" s="838"/>
      <c r="C837" s="838"/>
      <c r="D837" s="838"/>
      <c r="E837" s="838"/>
      <c r="F837" s="838"/>
      <c r="G837" s="838"/>
      <c r="H837" s="838"/>
      <c r="I837" s="838"/>
      <c r="J837" s="838"/>
      <c r="K837" s="838"/>
    </row>
    <row r="838" spans="1:11" s="837" customFormat="1" x14ac:dyDescent="0.2">
      <c r="A838" s="838"/>
      <c r="B838" s="838"/>
      <c r="C838" s="838"/>
      <c r="D838" s="838"/>
      <c r="E838" s="838"/>
      <c r="F838" s="838"/>
      <c r="G838" s="838"/>
      <c r="H838" s="838"/>
      <c r="I838" s="838"/>
      <c r="J838" s="838"/>
      <c r="K838" s="838"/>
    </row>
    <row r="839" spans="1:11" s="837" customFormat="1" x14ac:dyDescent="0.2">
      <c r="A839" s="838"/>
      <c r="B839" s="838"/>
      <c r="C839" s="838"/>
      <c r="D839" s="838"/>
      <c r="E839" s="838"/>
      <c r="F839" s="838"/>
      <c r="G839" s="838"/>
      <c r="H839" s="838"/>
      <c r="I839" s="838"/>
      <c r="J839" s="838"/>
      <c r="K839" s="838"/>
    </row>
    <row r="840" spans="1:11" s="837" customFormat="1" x14ac:dyDescent="0.2">
      <c r="A840" s="838"/>
      <c r="B840" s="838"/>
      <c r="C840" s="838"/>
      <c r="D840" s="838"/>
      <c r="E840" s="838"/>
      <c r="F840" s="838"/>
      <c r="G840" s="838"/>
      <c r="H840" s="838"/>
      <c r="I840" s="838"/>
      <c r="J840" s="838"/>
      <c r="K840" s="838"/>
    </row>
    <row r="841" spans="1:11" s="837" customFormat="1" x14ac:dyDescent="0.2">
      <c r="A841" s="838"/>
      <c r="B841" s="838"/>
      <c r="C841" s="838"/>
      <c r="D841" s="838"/>
      <c r="E841" s="838"/>
      <c r="F841" s="838"/>
      <c r="G841" s="838"/>
      <c r="H841" s="838"/>
      <c r="I841" s="838"/>
      <c r="J841" s="838"/>
      <c r="K841" s="838"/>
    </row>
    <row r="842" spans="1:11" s="837" customFormat="1" x14ac:dyDescent="0.2">
      <c r="A842" s="838"/>
      <c r="B842" s="838"/>
      <c r="C842" s="838"/>
      <c r="D842" s="838"/>
      <c r="E842" s="838"/>
      <c r="F842" s="838"/>
      <c r="G842" s="838"/>
      <c r="H842" s="838"/>
      <c r="I842" s="838"/>
      <c r="J842" s="838"/>
      <c r="K842" s="838"/>
    </row>
    <row r="843" spans="1:11" s="837" customFormat="1" x14ac:dyDescent="0.2">
      <c r="A843" s="838"/>
      <c r="B843" s="838"/>
      <c r="C843" s="838"/>
      <c r="D843" s="838"/>
      <c r="E843" s="838"/>
      <c r="F843" s="838"/>
      <c r="G843" s="838"/>
      <c r="H843" s="838"/>
      <c r="I843" s="838"/>
      <c r="J843" s="838"/>
      <c r="K843" s="838"/>
    </row>
    <row r="844" spans="1:11" s="837" customFormat="1" x14ac:dyDescent="0.2">
      <c r="A844" s="838"/>
      <c r="B844" s="838"/>
      <c r="C844" s="838"/>
      <c r="D844" s="838"/>
      <c r="E844" s="838"/>
      <c r="F844" s="838"/>
      <c r="G844" s="838"/>
      <c r="H844" s="838"/>
      <c r="I844" s="838"/>
      <c r="J844" s="838"/>
      <c r="K844" s="838"/>
    </row>
    <row r="845" spans="1:11" s="837" customFormat="1" x14ac:dyDescent="0.2">
      <c r="A845" s="838"/>
      <c r="B845" s="838"/>
      <c r="C845" s="838"/>
      <c r="D845" s="838"/>
      <c r="E845" s="838"/>
      <c r="F845" s="838"/>
      <c r="G845" s="838"/>
      <c r="H845" s="838"/>
      <c r="I845" s="838"/>
      <c r="J845" s="838"/>
      <c r="K845" s="838"/>
    </row>
    <row r="846" spans="1:11" s="837" customFormat="1" x14ac:dyDescent="0.2">
      <c r="A846" s="838"/>
      <c r="B846" s="838"/>
      <c r="C846" s="838"/>
      <c r="D846" s="838"/>
      <c r="E846" s="838"/>
      <c r="F846" s="838"/>
      <c r="G846" s="838"/>
      <c r="H846" s="838"/>
      <c r="I846" s="838"/>
      <c r="J846" s="838"/>
      <c r="K846" s="838"/>
    </row>
    <row r="847" spans="1:11" s="837" customFormat="1" x14ac:dyDescent="0.2">
      <c r="A847" s="838"/>
      <c r="B847" s="838"/>
      <c r="C847" s="838"/>
      <c r="D847" s="838"/>
      <c r="E847" s="838"/>
      <c r="F847" s="838"/>
      <c r="G847" s="838"/>
      <c r="H847" s="838"/>
      <c r="I847" s="838"/>
      <c r="J847" s="838"/>
      <c r="K847" s="838"/>
    </row>
    <row r="848" spans="1:11" s="837" customFormat="1" x14ac:dyDescent="0.2">
      <c r="A848" s="838"/>
      <c r="B848" s="838"/>
      <c r="C848" s="838"/>
      <c r="D848" s="838"/>
      <c r="E848" s="838"/>
      <c r="F848" s="838"/>
      <c r="G848" s="838"/>
      <c r="H848" s="838"/>
      <c r="I848" s="838"/>
      <c r="J848" s="838"/>
      <c r="K848" s="838"/>
    </row>
    <row r="849" spans="1:11" s="837" customFormat="1" x14ac:dyDescent="0.2">
      <c r="A849" s="838"/>
      <c r="B849" s="838"/>
      <c r="C849" s="838"/>
      <c r="D849" s="838"/>
      <c r="E849" s="838"/>
      <c r="F849" s="838"/>
      <c r="G849" s="838"/>
      <c r="H849" s="838"/>
      <c r="I849" s="838"/>
      <c r="J849" s="838"/>
      <c r="K849" s="838"/>
    </row>
    <row r="850" spans="1:11" s="837" customFormat="1" x14ac:dyDescent="0.2">
      <c r="A850" s="838"/>
      <c r="B850" s="838"/>
      <c r="C850" s="838"/>
      <c r="D850" s="838"/>
      <c r="E850" s="838"/>
      <c r="F850" s="838"/>
      <c r="G850" s="838"/>
      <c r="H850" s="838"/>
      <c r="I850" s="838"/>
      <c r="J850" s="838"/>
      <c r="K850" s="838"/>
    </row>
    <row r="851" spans="1:11" s="837" customFormat="1" x14ac:dyDescent="0.2">
      <c r="A851" s="838"/>
      <c r="B851" s="838"/>
      <c r="C851" s="838"/>
      <c r="D851" s="838"/>
      <c r="E851" s="838"/>
      <c r="F851" s="838"/>
      <c r="G851" s="838"/>
      <c r="H851" s="838"/>
      <c r="I851" s="838"/>
      <c r="J851" s="838"/>
      <c r="K851" s="838"/>
    </row>
    <row r="852" spans="1:11" s="837" customFormat="1" x14ac:dyDescent="0.2">
      <c r="A852" s="838"/>
      <c r="B852" s="838"/>
      <c r="C852" s="838"/>
      <c r="D852" s="838"/>
      <c r="E852" s="838"/>
      <c r="F852" s="838"/>
      <c r="G852" s="838"/>
      <c r="H852" s="838"/>
      <c r="I852" s="838"/>
      <c r="J852" s="838"/>
      <c r="K852" s="838"/>
    </row>
    <row r="853" spans="1:11" s="837" customFormat="1" x14ac:dyDescent="0.2">
      <c r="A853" s="838"/>
      <c r="B853" s="838"/>
      <c r="C853" s="838"/>
      <c r="D853" s="838"/>
      <c r="E853" s="838"/>
      <c r="F853" s="838"/>
      <c r="G853" s="838"/>
      <c r="H853" s="838"/>
      <c r="I853" s="838"/>
      <c r="J853" s="838"/>
      <c r="K853" s="838"/>
    </row>
    <row r="854" spans="1:11" s="837" customFormat="1" x14ac:dyDescent="0.2">
      <c r="A854" s="838"/>
      <c r="B854" s="838"/>
      <c r="C854" s="838"/>
      <c r="D854" s="838"/>
      <c r="E854" s="838"/>
      <c r="F854" s="838"/>
      <c r="G854" s="838"/>
      <c r="H854" s="838"/>
      <c r="I854" s="838"/>
      <c r="J854" s="838"/>
      <c r="K854" s="838"/>
    </row>
    <row r="855" spans="1:11" s="837" customFormat="1" x14ac:dyDescent="0.2">
      <c r="A855" s="838"/>
      <c r="B855" s="838"/>
      <c r="C855" s="838"/>
      <c r="D855" s="838"/>
      <c r="E855" s="838"/>
      <c r="F855" s="838"/>
      <c r="G855" s="838"/>
      <c r="H855" s="838"/>
      <c r="I855" s="838"/>
      <c r="J855" s="838"/>
      <c r="K855" s="838"/>
    </row>
    <row r="856" spans="1:11" s="837" customFormat="1" x14ac:dyDescent="0.2">
      <c r="A856" s="838"/>
      <c r="B856" s="838"/>
      <c r="C856" s="838"/>
      <c r="D856" s="838"/>
      <c r="E856" s="838"/>
      <c r="F856" s="838"/>
      <c r="G856" s="838"/>
      <c r="H856" s="838"/>
      <c r="I856" s="838"/>
      <c r="J856" s="838"/>
      <c r="K856" s="838"/>
    </row>
    <row r="857" spans="1:11" s="837" customFormat="1" x14ac:dyDescent="0.2">
      <c r="A857" s="838"/>
      <c r="B857" s="838"/>
      <c r="C857" s="838"/>
      <c r="D857" s="838"/>
      <c r="E857" s="838"/>
      <c r="F857" s="838"/>
      <c r="G857" s="838"/>
      <c r="H857" s="838"/>
      <c r="I857" s="838"/>
      <c r="J857" s="838"/>
      <c r="K857" s="838"/>
    </row>
    <row r="858" spans="1:11" s="837" customFormat="1" x14ac:dyDescent="0.2">
      <c r="A858" s="838"/>
      <c r="B858" s="838"/>
      <c r="C858" s="838"/>
      <c r="D858" s="838"/>
      <c r="E858" s="838"/>
      <c r="F858" s="838"/>
      <c r="G858" s="838"/>
      <c r="H858" s="838"/>
      <c r="I858" s="838"/>
      <c r="J858" s="838"/>
      <c r="K858" s="838"/>
    </row>
    <row r="859" spans="1:11" s="837" customFormat="1" x14ac:dyDescent="0.2">
      <c r="A859" s="838"/>
      <c r="B859" s="838"/>
      <c r="C859" s="838"/>
      <c r="D859" s="838"/>
      <c r="E859" s="838"/>
      <c r="F859" s="838"/>
      <c r="G859" s="838"/>
      <c r="H859" s="838"/>
      <c r="I859" s="838"/>
      <c r="J859" s="838"/>
      <c r="K859" s="838"/>
    </row>
    <row r="860" spans="1:11" s="837" customFormat="1" x14ac:dyDescent="0.2">
      <c r="A860" s="838"/>
      <c r="B860" s="838"/>
      <c r="C860" s="838"/>
      <c r="D860" s="838"/>
      <c r="E860" s="838"/>
      <c r="F860" s="838"/>
      <c r="G860" s="838"/>
      <c r="H860" s="838"/>
      <c r="I860" s="838"/>
      <c r="J860" s="838"/>
      <c r="K860" s="838"/>
    </row>
    <row r="861" spans="1:11" s="837" customFormat="1" x14ac:dyDescent="0.2">
      <c r="A861" s="838"/>
      <c r="B861" s="838"/>
      <c r="C861" s="838"/>
      <c r="D861" s="838"/>
      <c r="E861" s="838"/>
      <c r="F861" s="838"/>
      <c r="G861" s="838"/>
      <c r="H861" s="838"/>
      <c r="I861" s="838"/>
      <c r="J861" s="838"/>
      <c r="K861" s="838"/>
    </row>
    <row r="862" spans="1:11" s="837" customFormat="1" x14ac:dyDescent="0.2">
      <c r="A862" s="838"/>
      <c r="B862" s="838"/>
      <c r="C862" s="838"/>
      <c r="D862" s="838"/>
      <c r="E862" s="838"/>
      <c r="F862" s="838"/>
      <c r="G862" s="838"/>
      <c r="H862" s="838"/>
      <c r="I862" s="838"/>
      <c r="J862" s="838"/>
      <c r="K862" s="838"/>
    </row>
    <row r="863" spans="1:11" s="837" customFormat="1" x14ac:dyDescent="0.2">
      <c r="A863" s="838"/>
      <c r="B863" s="838"/>
      <c r="C863" s="838"/>
      <c r="D863" s="838"/>
      <c r="E863" s="838"/>
      <c r="F863" s="838"/>
      <c r="G863" s="838"/>
      <c r="H863" s="838"/>
      <c r="I863" s="838"/>
      <c r="J863" s="838"/>
      <c r="K863" s="838"/>
    </row>
    <row r="864" spans="1:11" s="837" customFormat="1" x14ac:dyDescent="0.2">
      <c r="A864" s="838"/>
      <c r="B864" s="838"/>
      <c r="C864" s="838"/>
      <c r="D864" s="838"/>
      <c r="E864" s="838"/>
      <c r="F864" s="838"/>
      <c r="G864" s="838"/>
      <c r="H864" s="838"/>
      <c r="I864" s="838"/>
      <c r="J864" s="838"/>
      <c r="K864" s="838"/>
    </row>
    <row r="865" spans="1:11" s="837" customFormat="1" x14ac:dyDescent="0.2">
      <c r="A865" s="838"/>
      <c r="B865" s="838"/>
      <c r="C865" s="838"/>
      <c r="D865" s="838"/>
      <c r="E865" s="838"/>
      <c r="F865" s="838"/>
      <c r="G865" s="838"/>
      <c r="H865" s="838"/>
      <c r="I865" s="838"/>
      <c r="J865" s="838"/>
      <c r="K865" s="838"/>
    </row>
    <row r="866" spans="1:11" s="837" customFormat="1" x14ac:dyDescent="0.2">
      <c r="A866" s="838"/>
      <c r="B866" s="838"/>
      <c r="C866" s="838"/>
      <c r="D866" s="838"/>
      <c r="E866" s="838"/>
      <c r="F866" s="838"/>
      <c r="G866" s="838"/>
      <c r="H866" s="838"/>
      <c r="I866" s="838"/>
      <c r="J866" s="838"/>
      <c r="K866" s="838"/>
    </row>
    <row r="867" spans="1:11" s="837" customFormat="1" x14ac:dyDescent="0.2">
      <c r="A867" s="838"/>
      <c r="B867" s="838"/>
      <c r="C867" s="838"/>
      <c r="D867" s="838"/>
      <c r="E867" s="838"/>
      <c r="F867" s="838"/>
      <c r="G867" s="838"/>
      <c r="H867" s="838"/>
      <c r="I867" s="838"/>
      <c r="J867" s="838"/>
      <c r="K867" s="838"/>
    </row>
    <row r="868" spans="1:11" s="837" customFormat="1" x14ac:dyDescent="0.2">
      <c r="A868" s="838"/>
      <c r="B868" s="838"/>
      <c r="C868" s="838"/>
      <c r="D868" s="838"/>
      <c r="E868" s="838"/>
      <c r="F868" s="838"/>
      <c r="G868" s="838"/>
      <c r="H868" s="838"/>
      <c r="I868" s="838"/>
      <c r="J868" s="838"/>
      <c r="K868" s="838"/>
    </row>
    <row r="869" spans="1:11" s="837" customFormat="1" x14ac:dyDescent="0.2">
      <c r="A869" s="838"/>
      <c r="B869" s="838"/>
      <c r="C869" s="838"/>
      <c r="D869" s="838"/>
      <c r="E869" s="838"/>
      <c r="F869" s="838"/>
      <c r="G869" s="838"/>
      <c r="H869" s="838"/>
      <c r="I869" s="838"/>
      <c r="J869" s="838"/>
      <c r="K869" s="838"/>
    </row>
    <row r="870" spans="1:11" s="837" customFormat="1" x14ac:dyDescent="0.2">
      <c r="A870" s="838"/>
      <c r="B870" s="838"/>
      <c r="C870" s="838"/>
      <c r="D870" s="838"/>
      <c r="E870" s="838"/>
      <c r="F870" s="838"/>
      <c r="G870" s="838"/>
      <c r="H870" s="838"/>
      <c r="I870" s="838"/>
      <c r="J870" s="838"/>
      <c r="K870" s="838"/>
    </row>
    <row r="871" spans="1:11" s="837" customFormat="1" x14ac:dyDescent="0.2">
      <c r="A871" s="838"/>
      <c r="B871" s="838"/>
      <c r="C871" s="838"/>
      <c r="D871" s="838"/>
      <c r="E871" s="838"/>
      <c r="F871" s="838"/>
      <c r="G871" s="838"/>
      <c r="H871" s="838"/>
      <c r="I871" s="838"/>
      <c r="J871" s="838"/>
      <c r="K871" s="838"/>
    </row>
    <row r="872" spans="1:11" s="837" customFormat="1" x14ac:dyDescent="0.2">
      <c r="A872" s="838"/>
      <c r="B872" s="838"/>
      <c r="C872" s="838"/>
      <c r="D872" s="838"/>
      <c r="E872" s="838"/>
      <c r="F872" s="838"/>
      <c r="G872" s="838"/>
      <c r="H872" s="838"/>
      <c r="I872" s="838"/>
      <c r="J872" s="838"/>
      <c r="K872" s="838"/>
    </row>
    <row r="873" spans="1:11" s="837" customFormat="1" x14ac:dyDescent="0.2">
      <c r="A873" s="838"/>
      <c r="B873" s="838"/>
      <c r="C873" s="838"/>
      <c r="D873" s="838"/>
      <c r="E873" s="838"/>
      <c r="F873" s="838"/>
      <c r="G873" s="838"/>
      <c r="H873" s="838"/>
      <c r="I873" s="838"/>
      <c r="J873" s="838"/>
      <c r="K873" s="838"/>
    </row>
    <row r="874" spans="1:11" s="837" customFormat="1" x14ac:dyDescent="0.2">
      <c r="A874" s="838"/>
      <c r="B874" s="838"/>
      <c r="C874" s="838"/>
      <c r="D874" s="838"/>
      <c r="E874" s="838"/>
      <c r="F874" s="838"/>
      <c r="G874" s="838"/>
      <c r="H874" s="838"/>
      <c r="I874" s="838"/>
      <c r="J874" s="838"/>
      <c r="K874" s="838"/>
    </row>
    <row r="875" spans="1:11" s="837" customFormat="1" x14ac:dyDescent="0.2">
      <c r="A875" s="838"/>
      <c r="B875" s="838"/>
      <c r="C875" s="838"/>
      <c r="D875" s="838"/>
      <c r="E875" s="838"/>
      <c r="F875" s="838"/>
      <c r="G875" s="838"/>
      <c r="H875" s="838"/>
      <c r="I875" s="838"/>
      <c r="J875" s="838"/>
      <c r="K875" s="838"/>
    </row>
    <row r="876" spans="1:11" s="837" customFormat="1" x14ac:dyDescent="0.2">
      <c r="A876" s="838"/>
      <c r="B876" s="838"/>
      <c r="C876" s="838"/>
      <c r="D876" s="838"/>
      <c r="E876" s="838"/>
      <c r="F876" s="838"/>
      <c r="G876" s="838"/>
      <c r="H876" s="838"/>
      <c r="I876" s="838"/>
      <c r="J876" s="838"/>
      <c r="K876" s="838"/>
    </row>
    <row r="877" spans="1:11" s="837" customFormat="1" x14ac:dyDescent="0.2">
      <c r="A877" s="838"/>
      <c r="B877" s="838"/>
      <c r="C877" s="838"/>
      <c r="D877" s="838"/>
      <c r="E877" s="838"/>
      <c r="F877" s="838"/>
      <c r="G877" s="838"/>
      <c r="H877" s="838"/>
      <c r="I877" s="838"/>
      <c r="J877" s="838"/>
      <c r="K877" s="838"/>
    </row>
    <row r="878" spans="1:11" s="837" customFormat="1" x14ac:dyDescent="0.2">
      <c r="A878" s="838"/>
      <c r="B878" s="838"/>
      <c r="C878" s="838"/>
      <c r="D878" s="838"/>
      <c r="E878" s="838"/>
      <c r="F878" s="838"/>
      <c r="G878" s="838"/>
      <c r="H878" s="838"/>
      <c r="I878" s="838"/>
      <c r="J878" s="838"/>
      <c r="K878" s="838"/>
    </row>
    <row r="879" spans="1:11" s="837" customFormat="1" x14ac:dyDescent="0.2">
      <c r="A879" s="838"/>
      <c r="B879" s="838"/>
      <c r="C879" s="838"/>
      <c r="D879" s="838"/>
      <c r="E879" s="838"/>
      <c r="F879" s="838"/>
      <c r="G879" s="838"/>
      <c r="H879" s="838"/>
      <c r="I879" s="838"/>
      <c r="J879" s="838"/>
      <c r="K879" s="838"/>
    </row>
    <row r="880" spans="1:11" s="837" customFormat="1" x14ac:dyDescent="0.2">
      <c r="A880" s="838"/>
      <c r="B880" s="838"/>
      <c r="C880" s="838"/>
      <c r="D880" s="838"/>
      <c r="E880" s="838"/>
      <c r="F880" s="838"/>
      <c r="G880" s="838"/>
      <c r="H880" s="838"/>
      <c r="I880" s="838"/>
      <c r="J880" s="838"/>
      <c r="K880" s="838"/>
    </row>
    <row r="881" spans="1:11" s="837" customFormat="1" x14ac:dyDescent="0.2">
      <c r="A881" s="838"/>
      <c r="B881" s="838"/>
      <c r="C881" s="838"/>
      <c r="D881" s="838"/>
      <c r="E881" s="838"/>
      <c r="F881" s="838"/>
      <c r="G881" s="838"/>
      <c r="H881" s="838"/>
      <c r="I881" s="838"/>
      <c r="J881" s="838"/>
      <c r="K881" s="838"/>
    </row>
    <row r="882" spans="1:11" s="837" customFormat="1" x14ac:dyDescent="0.2">
      <c r="A882" s="838"/>
      <c r="B882" s="838"/>
      <c r="C882" s="838"/>
      <c r="D882" s="838"/>
      <c r="E882" s="838"/>
      <c r="F882" s="838"/>
      <c r="G882" s="838"/>
      <c r="H882" s="838"/>
      <c r="I882" s="838"/>
      <c r="J882" s="838"/>
      <c r="K882" s="838"/>
    </row>
    <row r="883" spans="1:11" s="837" customFormat="1" x14ac:dyDescent="0.2">
      <c r="A883" s="838"/>
      <c r="B883" s="838"/>
      <c r="C883" s="838"/>
      <c r="D883" s="838"/>
      <c r="E883" s="838"/>
      <c r="F883" s="838"/>
      <c r="G883" s="838"/>
      <c r="H883" s="838"/>
      <c r="I883" s="838"/>
      <c r="J883" s="838"/>
      <c r="K883" s="838"/>
    </row>
    <row r="884" spans="1:11" s="837" customFormat="1" x14ac:dyDescent="0.2">
      <c r="A884" s="838"/>
      <c r="B884" s="838"/>
      <c r="C884" s="838"/>
      <c r="D884" s="838"/>
      <c r="E884" s="838"/>
      <c r="F884" s="838"/>
      <c r="G884" s="838"/>
      <c r="H884" s="838"/>
      <c r="I884" s="838"/>
      <c r="J884" s="838"/>
      <c r="K884" s="838"/>
    </row>
    <row r="885" spans="1:11" s="837" customFormat="1" x14ac:dyDescent="0.2">
      <c r="A885" s="838"/>
      <c r="B885" s="838"/>
      <c r="C885" s="838"/>
      <c r="D885" s="838"/>
      <c r="E885" s="838"/>
      <c r="F885" s="838"/>
      <c r="G885" s="838"/>
      <c r="H885" s="838"/>
      <c r="I885" s="838"/>
      <c r="J885" s="838"/>
      <c r="K885" s="838"/>
    </row>
    <row r="886" spans="1:11" s="837" customFormat="1" x14ac:dyDescent="0.2">
      <c r="A886" s="838"/>
      <c r="B886" s="838"/>
      <c r="C886" s="838"/>
      <c r="D886" s="838"/>
      <c r="E886" s="838"/>
      <c r="F886" s="838"/>
      <c r="G886" s="838"/>
      <c r="H886" s="838"/>
      <c r="I886" s="838"/>
      <c r="J886" s="838"/>
      <c r="K886" s="838"/>
    </row>
    <row r="887" spans="1:11" s="837" customFormat="1" x14ac:dyDescent="0.2">
      <c r="A887" s="838"/>
      <c r="B887" s="838"/>
      <c r="C887" s="838"/>
      <c r="D887" s="838"/>
      <c r="E887" s="838"/>
      <c r="F887" s="838"/>
      <c r="G887" s="838"/>
      <c r="H887" s="838"/>
      <c r="I887" s="838"/>
      <c r="J887" s="838"/>
      <c r="K887" s="838"/>
    </row>
    <row r="888" spans="1:11" s="837" customFormat="1" x14ac:dyDescent="0.2">
      <c r="A888" s="838"/>
      <c r="B888" s="838"/>
      <c r="C888" s="838"/>
      <c r="D888" s="838"/>
      <c r="E888" s="838"/>
      <c r="F888" s="838"/>
      <c r="G888" s="838"/>
      <c r="H888" s="838"/>
      <c r="I888" s="838"/>
      <c r="J888" s="838"/>
      <c r="K888" s="838"/>
    </row>
    <row r="889" spans="1:11" s="837" customFormat="1" x14ac:dyDescent="0.2">
      <c r="A889" s="838"/>
      <c r="B889" s="838"/>
      <c r="C889" s="838"/>
      <c r="D889" s="838"/>
      <c r="E889" s="838"/>
      <c r="F889" s="838"/>
      <c r="G889" s="838"/>
      <c r="H889" s="838"/>
      <c r="I889" s="838"/>
      <c r="J889" s="838"/>
      <c r="K889" s="838"/>
    </row>
    <row r="890" spans="1:11" s="837" customFormat="1" x14ac:dyDescent="0.2">
      <c r="A890" s="838"/>
      <c r="B890" s="838"/>
      <c r="C890" s="838"/>
      <c r="D890" s="838"/>
      <c r="E890" s="838"/>
      <c r="F890" s="838"/>
      <c r="G890" s="838"/>
      <c r="H890" s="838"/>
      <c r="I890" s="838"/>
      <c r="J890" s="838"/>
      <c r="K890" s="838"/>
    </row>
    <row r="891" spans="1:11" s="837" customFormat="1" x14ac:dyDescent="0.2">
      <c r="A891" s="838"/>
      <c r="B891" s="838"/>
      <c r="C891" s="838"/>
      <c r="D891" s="838"/>
      <c r="E891" s="838"/>
      <c r="F891" s="838"/>
      <c r="G891" s="838"/>
      <c r="H891" s="838"/>
      <c r="I891" s="838"/>
      <c r="J891" s="838"/>
      <c r="K891" s="838"/>
    </row>
    <row r="892" spans="1:11" s="837" customFormat="1" x14ac:dyDescent="0.2">
      <c r="A892" s="838"/>
      <c r="B892" s="838"/>
      <c r="C892" s="838"/>
      <c r="D892" s="838"/>
      <c r="E892" s="838"/>
      <c r="F892" s="838"/>
      <c r="G892" s="838"/>
      <c r="H892" s="838"/>
      <c r="I892" s="838"/>
      <c r="J892" s="838"/>
      <c r="K892" s="838"/>
    </row>
    <row r="893" spans="1:11" s="837" customFormat="1" x14ac:dyDescent="0.2">
      <c r="A893" s="838"/>
      <c r="B893" s="838"/>
      <c r="C893" s="838"/>
      <c r="D893" s="838"/>
      <c r="E893" s="838"/>
      <c r="F893" s="838"/>
      <c r="G893" s="838"/>
      <c r="H893" s="838"/>
      <c r="I893" s="838"/>
      <c r="J893" s="838"/>
      <c r="K893" s="838"/>
    </row>
    <row r="894" spans="1:11" s="837" customFormat="1" x14ac:dyDescent="0.2">
      <c r="A894" s="838"/>
      <c r="B894" s="838"/>
      <c r="C894" s="838"/>
      <c r="D894" s="838"/>
      <c r="E894" s="838"/>
      <c r="F894" s="838"/>
      <c r="G894" s="838"/>
      <c r="H894" s="838"/>
      <c r="I894" s="838"/>
      <c r="J894" s="838"/>
      <c r="K894" s="838"/>
    </row>
    <row r="895" spans="1:11" s="837" customFormat="1" x14ac:dyDescent="0.2">
      <c r="A895" s="838"/>
      <c r="B895" s="838"/>
      <c r="C895" s="838"/>
      <c r="D895" s="838"/>
      <c r="E895" s="838"/>
      <c r="F895" s="838"/>
      <c r="G895" s="838"/>
      <c r="H895" s="838"/>
      <c r="I895" s="838"/>
      <c r="J895" s="838"/>
      <c r="K895" s="838"/>
    </row>
    <row r="896" spans="1:11" s="837" customFormat="1" x14ac:dyDescent="0.2">
      <c r="A896" s="838"/>
      <c r="B896" s="838"/>
      <c r="C896" s="838"/>
      <c r="D896" s="838"/>
      <c r="E896" s="838"/>
      <c r="F896" s="838"/>
      <c r="G896" s="838"/>
      <c r="H896" s="838"/>
      <c r="I896" s="838"/>
      <c r="J896" s="838"/>
      <c r="K896" s="838"/>
    </row>
    <row r="897" spans="1:11" s="837" customFormat="1" x14ac:dyDescent="0.2">
      <c r="A897" s="838"/>
      <c r="B897" s="838"/>
      <c r="C897" s="838"/>
      <c r="D897" s="838"/>
      <c r="E897" s="838"/>
      <c r="F897" s="838"/>
      <c r="G897" s="838"/>
      <c r="H897" s="838"/>
      <c r="I897" s="838"/>
      <c r="J897" s="838"/>
      <c r="K897" s="838"/>
    </row>
    <row r="898" spans="1:11" s="837" customFormat="1" x14ac:dyDescent="0.2">
      <c r="A898" s="838"/>
      <c r="B898" s="838"/>
      <c r="C898" s="838"/>
      <c r="D898" s="838"/>
      <c r="E898" s="838"/>
      <c r="F898" s="838"/>
      <c r="G898" s="838"/>
      <c r="H898" s="838"/>
      <c r="I898" s="838"/>
      <c r="J898" s="838"/>
      <c r="K898" s="838"/>
    </row>
    <row r="899" spans="1:11" s="837" customFormat="1" x14ac:dyDescent="0.2">
      <c r="A899" s="838"/>
      <c r="B899" s="838"/>
      <c r="C899" s="838"/>
      <c r="D899" s="838"/>
      <c r="E899" s="838"/>
      <c r="F899" s="838"/>
      <c r="G899" s="838"/>
      <c r="H899" s="838"/>
      <c r="I899" s="838"/>
      <c r="J899" s="838"/>
      <c r="K899" s="838"/>
    </row>
    <row r="900" spans="1:11" s="837" customFormat="1" x14ac:dyDescent="0.2">
      <c r="A900" s="838"/>
      <c r="B900" s="838"/>
      <c r="C900" s="838"/>
      <c r="D900" s="838"/>
      <c r="E900" s="838"/>
      <c r="F900" s="838"/>
      <c r="G900" s="838"/>
      <c r="H900" s="838"/>
      <c r="I900" s="838"/>
      <c r="J900" s="838"/>
      <c r="K900" s="838"/>
    </row>
    <row r="901" spans="1:11" s="837" customFormat="1" x14ac:dyDescent="0.2">
      <c r="A901" s="838"/>
      <c r="B901" s="838"/>
      <c r="C901" s="838"/>
      <c r="D901" s="838"/>
      <c r="E901" s="838"/>
      <c r="F901" s="838"/>
      <c r="G901" s="838"/>
      <c r="H901" s="838"/>
      <c r="I901" s="838"/>
      <c r="J901" s="838"/>
      <c r="K901" s="838"/>
    </row>
    <row r="902" spans="1:11" s="837" customFormat="1" x14ac:dyDescent="0.2">
      <c r="A902" s="838"/>
      <c r="B902" s="838"/>
      <c r="C902" s="838"/>
      <c r="D902" s="838"/>
      <c r="E902" s="838"/>
      <c r="F902" s="838"/>
      <c r="G902" s="838"/>
      <c r="H902" s="838"/>
      <c r="I902" s="838"/>
      <c r="J902" s="838"/>
      <c r="K902" s="838"/>
    </row>
    <row r="903" spans="1:11" s="837" customFormat="1" x14ac:dyDescent="0.2">
      <c r="A903" s="838"/>
      <c r="B903" s="838"/>
      <c r="C903" s="838"/>
      <c r="D903" s="838"/>
      <c r="E903" s="838"/>
      <c r="F903" s="838"/>
      <c r="G903" s="838"/>
      <c r="H903" s="838"/>
      <c r="I903" s="838"/>
      <c r="J903" s="838"/>
      <c r="K903" s="838"/>
    </row>
    <row r="904" spans="1:11" s="837" customFormat="1" x14ac:dyDescent="0.2">
      <c r="A904" s="838"/>
      <c r="B904" s="838"/>
      <c r="C904" s="838"/>
      <c r="D904" s="838"/>
      <c r="E904" s="838"/>
      <c r="F904" s="838"/>
      <c r="G904" s="838"/>
      <c r="H904" s="838"/>
      <c r="I904" s="838"/>
      <c r="J904" s="838"/>
      <c r="K904" s="838"/>
    </row>
    <row r="905" spans="1:11" s="837" customFormat="1" x14ac:dyDescent="0.2">
      <c r="A905" s="838"/>
      <c r="B905" s="838"/>
      <c r="C905" s="838"/>
      <c r="D905" s="838"/>
      <c r="E905" s="838"/>
      <c r="F905" s="838"/>
      <c r="G905" s="838"/>
      <c r="H905" s="838"/>
      <c r="I905" s="838"/>
      <c r="J905" s="838"/>
      <c r="K905" s="838"/>
    </row>
    <row r="906" spans="1:11" s="837" customFormat="1" x14ac:dyDescent="0.2">
      <c r="A906" s="838"/>
      <c r="B906" s="838"/>
      <c r="C906" s="838"/>
      <c r="D906" s="838"/>
      <c r="E906" s="838"/>
      <c r="F906" s="838"/>
      <c r="G906" s="838"/>
      <c r="H906" s="838"/>
      <c r="I906" s="838"/>
      <c r="J906" s="838"/>
      <c r="K906" s="838"/>
    </row>
    <row r="907" spans="1:11" s="837" customFormat="1" x14ac:dyDescent="0.2">
      <c r="A907" s="838"/>
      <c r="B907" s="838"/>
      <c r="C907" s="838"/>
      <c r="D907" s="838"/>
      <c r="E907" s="838"/>
      <c r="F907" s="838"/>
      <c r="G907" s="838"/>
      <c r="H907" s="838"/>
      <c r="I907" s="838"/>
      <c r="J907" s="838"/>
      <c r="K907" s="838"/>
    </row>
    <row r="908" spans="1:11" s="837" customFormat="1" x14ac:dyDescent="0.2">
      <c r="A908" s="838"/>
      <c r="B908" s="838"/>
      <c r="C908" s="838"/>
      <c r="D908" s="838"/>
      <c r="E908" s="838"/>
      <c r="F908" s="838"/>
      <c r="G908" s="838"/>
      <c r="H908" s="838"/>
      <c r="I908" s="838"/>
      <c r="J908" s="838"/>
      <c r="K908" s="838"/>
    </row>
    <row r="909" spans="1:11" s="837" customFormat="1" x14ac:dyDescent="0.2">
      <c r="A909" s="838"/>
      <c r="B909" s="838"/>
      <c r="C909" s="838"/>
      <c r="D909" s="838"/>
      <c r="E909" s="838"/>
      <c r="F909" s="838"/>
      <c r="G909" s="838"/>
      <c r="H909" s="838"/>
      <c r="I909" s="838"/>
      <c r="J909" s="838"/>
      <c r="K909" s="838"/>
    </row>
    <row r="910" spans="1:11" s="837" customFormat="1" x14ac:dyDescent="0.2">
      <c r="A910" s="838"/>
      <c r="B910" s="838"/>
      <c r="C910" s="838"/>
      <c r="D910" s="838"/>
      <c r="E910" s="838"/>
      <c r="F910" s="838"/>
      <c r="G910" s="838"/>
      <c r="H910" s="838"/>
      <c r="I910" s="838"/>
      <c r="J910" s="838"/>
      <c r="K910" s="838"/>
    </row>
    <row r="911" spans="1:11" s="837" customFormat="1" x14ac:dyDescent="0.2">
      <c r="A911" s="838"/>
      <c r="B911" s="838"/>
      <c r="C911" s="838"/>
      <c r="D911" s="838"/>
      <c r="E911" s="838"/>
      <c r="F911" s="838"/>
      <c r="G911" s="838"/>
      <c r="H911" s="838"/>
      <c r="I911" s="838"/>
      <c r="J911" s="838"/>
      <c r="K911" s="838"/>
    </row>
    <row r="912" spans="1:11" s="837" customFormat="1" x14ac:dyDescent="0.2">
      <c r="A912" s="838"/>
      <c r="B912" s="838"/>
      <c r="C912" s="838"/>
      <c r="D912" s="838"/>
      <c r="E912" s="838"/>
      <c r="F912" s="838"/>
      <c r="G912" s="838"/>
      <c r="H912" s="838"/>
      <c r="I912" s="838"/>
      <c r="J912" s="838"/>
      <c r="K912" s="838"/>
    </row>
    <row r="913" spans="1:11" s="837" customFormat="1" x14ac:dyDescent="0.2">
      <c r="A913" s="838"/>
      <c r="B913" s="838"/>
      <c r="C913" s="838"/>
      <c r="D913" s="838"/>
      <c r="E913" s="838"/>
      <c r="F913" s="838"/>
      <c r="G913" s="838"/>
      <c r="H913" s="838"/>
      <c r="I913" s="838"/>
      <c r="J913" s="838"/>
      <c r="K913" s="838"/>
    </row>
    <row r="914" spans="1:11" s="837" customFormat="1" x14ac:dyDescent="0.2">
      <c r="A914" s="838"/>
      <c r="B914" s="838"/>
      <c r="C914" s="838"/>
      <c r="D914" s="838"/>
      <c r="E914" s="838"/>
      <c r="F914" s="838"/>
      <c r="G914" s="838"/>
      <c r="H914" s="838"/>
      <c r="I914" s="838"/>
      <c r="J914" s="838"/>
      <c r="K914" s="838"/>
    </row>
    <row r="915" spans="1:11" s="837" customFormat="1" x14ac:dyDescent="0.2">
      <c r="A915" s="838"/>
      <c r="B915" s="838"/>
      <c r="C915" s="838"/>
      <c r="D915" s="838"/>
      <c r="E915" s="838"/>
      <c r="F915" s="838"/>
      <c r="G915" s="838"/>
      <c r="H915" s="838"/>
      <c r="I915" s="838"/>
      <c r="J915" s="838"/>
      <c r="K915" s="838"/>
    </row>
    <row r="916" spans="1:11" s="837" customFormat="1" x14ac:dyDescent="0.2">
      <c r="A916" s="838"/>
      <c r="B916" s="838"/>
      <c r="C916" s="838"/>
      <c r="D916" s="838"/>
      <c r="E916" s="838"/>
      <c r="F916" s="838"/>
      <c r="G916" s="838"/>
      <c r="H916" s="838"/>
      <c r="I916" s="838"/>
      <c r="J916" s="838"/>
      <c r="K916" s="838"/>
    </row>
    <row r="917" spans="1:11" s="837" customFormat="1" x14ac:dyDescent="0.2">
      <c r="A917" s="838"/>
      <c r="B917" s="838"/>
      <c r="C917" s="838"/>
      <c r="D917" s="838"/>
      <c r="E917" s="838"/>
      <c r="F917" s="838"/>
      <c r="G917" s="838"/>
      <c r="H917" s="838"/>
      <c r="I917" s="838"/>
      <c r="J917" s="838"/>
      <c r="K917" s="838"/>
    </row>
    <row r="918" spans="1:11" s="837" customFormat="1" x14ac:dyDescent="0.2">
      <c r="A918" s="838"/>
      <c r="B918" s="838"/>
      <c r="C918" s="838"/>
      <c r="D918" s="838"/>
      <c r="E918" s="838"/>
      <c r="F918" s="838"/>
      <c r="G918" s="838"/>
      <c r="H918" s="838"/>
      <c r="I918" s="838"/>
      <c r="J918" s="838"/>
      <c r="K918" s="838"/>
    </row>
    <row r="919" spans="1:11" s="837" customFormat="1" x14ac:dyDescent="0.2">
      <c r="A919" s="838"/>
      <c r="B919" s="838"/>
      <c r="C919" s="838"/>
      <c r="D919" s="838"/>
      <c r="E919" s="838"/>
      <c r="F919" s="838"/>
      <c r="G919" s="838"/>
      <c r="H919" s="838"/>
      <c r="I919" s="838"/>
      <c r="J919" s="838"/>
      <c r="K919" s="838"/>
    </row>
    <row r="920" spans="1:11" s="837" customFormat="1" x14ac:dyDescent="0.2">
      <c r="A920" s="838"/>
      <c r="B920" s="838"/>
      <c r="C920" s="838"/>
      <c r="D920" s="838"/>
      <c r="E920" s="838"/>
      <c r="F920" s="838"/>
      <c r="G920" s="838"/>
      <c r="H920" s="838"/>
      <c r="I920" s="838"/>
      <c r="J920" s="838"/>
      <c r="K920" s="838"/>
    </row>
    <row r="921" spans="1:11" s="837" customFormat="1" x14ac:dyDescent="0.2">
      <c r="A921" s="838"/>
      <c r="B921" s="838"/>
      <c r="C921" s="838"/>
      <c r="D921" s="838"/>
      <c r="E921" s="838"/>
      <c r="F921" s="838"/>
      <c r="G921" s="838"/>
      <c r="H921" s="838"/>
      <c r="I921" s="838"/>
      <c r="J921" s="838"/>
      <c r="K921" s="838"/>
    </row>
    <row r="922" spans="1:11" s="837" customFormat="1" x14ac:dyDescent="0.2">
      <c r="A922" s="838"/>
      <c r="B922" s="838"/>
      <c r="C922" s="838"/>
      <c r="D922" s="838"/>
      <c r="E922" s="838"/>
      <c r="F922" s="838"/>
      <c r="G922" s="838"/>
      <c r="H922" s="838"/>
      <c r="I922" s="838"/>
      <c r="J922" s="838"/>
      <c r="K922" s="838"/>
    </row>
    <row r="923" spans="1:11" s="837" customFormat="1" x14ac:dyDescent="0.2">
      <c r="A923" s="838"/>
      <c r="B923" s="838"/>
      <c r="C923" s="838"/>
      <c r="D923" s="838"/>
      <c r="E923" s="838"/>
      <c r="F923" s="838"/>
      <c r="G923" s="838"/>
      <c r="H923" s="838"/>
      <c r="I923" s="838"/>
      <c r="J923" s="838"/>
      <c r="K923" s="838"/>
    </row>
    <row r="924" spans="1:11" s="837" customFormat="1" x14ac:dyDescent="0.2">
      <c r="A924" s="838"/>
      <c r="B924" s="838"/>
      <c r="C924" s="838"/>
      <c r="D924" s="838"/>
      <c r="E924" s="838"/>
      <c r="F924" s="838"/>
      <c r="G924" s="838"/>
      <c r="H924" s="838"/>
      <c r="I924" s="838"/>
      <c r="J924" s="838"/>
      <c r="K924" s="838"/>
    </row>
    <row r="925" spans="1:11" s="837" customFormat="1" x14ac:dyDescent="0.2">
      <c r="A925" s="838"/>
      <c r="B925" s="838"/>
      <c r="C925" s="838"/>
      <c r="D925" s="838"/>
      <c r="E925" s="838"/>
      <c r="F925" s="838"/>
      <c r="G925" s="838"/>
      <c r="H925" s="838"/>
      <c r="I925" s="838"/>
      <c r="J925" s="838"/>
      <c r="K925" s="838"/>
    </row>
    <row r="926" spans="1:11" s="837" customFormat="1" x14ac:dyDescent="0.2">
      <c r="A926" s="838"/>
      <c r="B926" s="838"/>
      <c r="C926" s="838"/>
      <c r="D926" s="838"/>
      <c r="E926" s="838"/>
      <c r="F926" s="838"/>
      <c r="G926" s="838"/>
      <c r="H926" s="838"/>
      <c r="I926" s="838"/>
      <c r="J926" s="838"/>
      <c r="K926" s="838"/>
    </row>
    <row r="927" spans="1:11" s="837" customFormat="1" x14ac:dyDescent="0.2">
      <c r="A927" s="838"/>
      <c r="B927" s="838"/>
      <c r="C927" s="838"/>
      <c r="D927" s="838"/>
      <c r="E927" s="838"/>
      <c r="F927" s="838"/>
      <c r="G927" s="838"/>
      <c r="H927" s="838"/>
      <c r="I927" s="838"/>
      <c r="J927" s="838"/>
      <c r="K927" s="838"/>
    </row>
    <row r="928" spans="1:11" s="837" customFormat="1" x14ac:dyDescent="0.2">
      <c r="A928" s="838"/>
      <c r="B928" s="838"/>
      <c r="C928" s="838"/>
      <c r="D928" s="838"/>
      <c r="E928" s="838"/>
      <c r="F928" s="838"/>
      <c r="G928" s="838"/>
      <c r="H928" s="838"/>
      <c r="I928" s="838"/>
      <c r="J928" s="838"/>
      <c r="K928" s="838"/>
    </row>
    <row r="929" spans="1:11" s="837" customFormat="1" x14ac:dyDescent="0.2">
      <c r="A929" s="838"/>
      <c r="B929" s="838"/>
      <c r="C929" s="838"/>
      <c r="D929" s="838"/>
      <c r="E929" s="838"/>
      <c r="F929" s="838"/>
      <c r="G929" s="838"/>
      <c r="H929" s="838"/>
      <c r="I929" s="838"/>
      <c r="J929" s="838"/>
      <c r="K929" s="838"/>
    </row>
    <row r="930" spans="1:11" s="837" customFormat="1" x14ac:dyDescent="0.2">
      <c r="A930" s="838"/>
      <c r="B930" s="838"/>
      <c r="C930" s="838"/>
      <c r="D930" s="838"/>
      <c r="E930" s="838"/>
      <c r="F930" s="838"/>
      <c r="G930" s="838"/>
      <c r="H930" s="838"/>
      <c r="I930" s="838"/>
      <c r="J930" s="838"/>
      <c r="K930" s="838"/>
    </row>
    <row r="931" spans="1:11" s="837" customFormat="1" x14ac:dyDescent="0.2">
      <c r="A931" s="838"/>
      <c r="B931" s="838"/>
      <c r="C931" s="838"/>
      <c r="D931" s="838"/>
      <c r="E931" s="838"/>
      <c r="F931" s="838"/>
      <c r="G931" s="838"/>
      <c r="H931" s="838"/>
      <c r="I931" s="838"/>
      <c r="J931" s="838"/>
      <c r="K931" s="838"/>
    </row>
    <row r="932" spans="1:11" s="837" customFormat="1" x14ac:dyDescent="0.2">
      <c r="A932" s="838"/>
      <c r="B932" s="838"/>
      <c r="C932" s="838"/>
      <c r="D932" s="838"/>
      <c r="E932" s="838"/>
      <c r="F932" s="838"/>
      <c r="G932" s="838"/>
      <c r="H932" s="838"/>
      <c r="I932" s="838"/>
      <c r="J932" s="838"/>
      <c r="K932" s="838"/>
    </row>
    <row r="933" spans="1:11" s="837" customFormat="1" x14ac:dyDescent="0.2">
      <c r="A933" s="838"/>
      <c r="B933" s="838"/>
      <c r="C933" s="838"/>
      <c r="D933" s="838"/>
      <c r="E933" s="838"/>
      <c r="F933" s="838"/>
      <c r="G933" s="838"/>
      <c r="H933" s="838"/>
      <c r="I933" s="838"/>
      <c r="J933" s="838"/>
      <c r="K933" s="838"/>
    </row>
    <row r="934" spans="1:11" s="837" customFormat="1" x14ac:dyDescent="0.2">
      <c r="A934" s="838"/>
      <c r="B934" s="838"/>
      <c r="C934" s="838"/>
      <c r="D934" s="838"/>
      <c r="E934" s="838"/>
      <c r="F934" s="838"/>
      <c r="G934" s="838"/>
      <c r="H934" s="838"/>
      <c r="I934" s="838"/>
      <c r="J934" s="838"/>
      <c r="K934" s="838"/>
    </row>
    <row r="935" spans="1:11" s="837" customFormat="1" x14ac:dyDescent="0.2">
      <c r="A935" s="838"/>
      <c r="B935" s="838"/>
      <c r="C935" s="838"/>
      <c r="D935" s="838"/>
      <c r="E935" s="838"/>
      <c r="F935" s="838"/>
      <c r="G935" s="838"/>
      <c r="H935" s="838"/>
      <c r="I935" s="838"/>
      <c r="J935" s="838"/>
      <c r="K935" s="838"/>
    </row>
    <row r="936" spans="1:11" s="837" customFormat="1" x14ac:dyDescent="0.2">
      <c r="A936" s="838"/>
      <c r="B936" s="838"/>
      <c r="C936" s="838"/>
      <c r="D936" s="838"/>
      <c r="E936" s="838"/>
      <c r="F936" s="838"/>
      <c r="G936" s="838"/>
      <c r="H936" s="838"/>
      <c r="I936" s="838"/>
      <c r="J936" s="838"/>
      <c r="K936" s="838"/>
    </row>
    <row r="937" spans="1:11" s="837" customFormat="1" x14ac:dyDescent="0.2">
      <c r="A937" s="838"/>
      <c r="B937" s="838"/>
      <c r="C937" s="838"/>
      <c r="D937" s="838"/>
      <c r="E937" s="838"/>
      <c r="F937" s="838"/>
      <c r="G937" s="838"/>
      <c r="H937" s="838"/>
      <c r="I937" s="838"/>
      <c r="J937" s="838"/>
      <c r="K937" s="838"/>
    </row>
    <row r="938" spans="1:11" s="837" customFormat="1" x14ac:dyDescent="0.2">
      <c r="A938" s="838"/>
      <c r="B938" s="838"/>
      <c r="C938" s="838"/>
      <c r="D938" s="838"/>
      <c r="E938" s="838"/>
      <c r="F938" s="838"/>
      <c r="G938" s="838"/>
      <c r="H938" s="838"/>
      <c r="I938" s="838"/>
      <c r="J938" s="838"/>
      <c r="K938" s="838"/>
    </row>
    <row r="939" spans="1:11" s="837" customFormat="1" x14ac:dyDescent="0.2">
      <c r="A939" s="838"/>
      <c r="B939" s="838"/>
      <c r="C939" s="838"/>
      <c r="D939" s="838"/>
      <c r="E939" s="838"/>
      <c r="F939" s="838"/>
      <c r="G939" s="838"/>
      <c r="H939" s="838"/>
      <c r="I939" s="838"/>
      <c r="J939" s="838"/>
      <c r="K939" s="838"/>
    </row>
    <row r="940" spans="1:11" s="837" customFormat="1" x14ac:dyDescent="0.2">
      <c r="A940" s="838"/>
      <c r="B940" s="838"/>
      <c r="C940" s="838"/>
      <c r="D940" s="838"/>
      <c r="E940" s="838"/>
      <c r="F940" s="838"/>
      <c r="G940" s="838"/>
      <c r="H940" s="838"/>
      <c r="I940" s="838"/>
      <c r="J940" s="838"/>
      <c r="K940" s="838"/>
    </row>
    <row r="941" spans="1:11" s="837" customFormat="1" x14ac:dyDescent="0.2">
      <c r="A941" s="838"/>
      <c r="B941" s="838"/>
      <c r="C941" s="838"/>
      <c r="D941" s="838"/>
      <c r="E941" s="838"/>
      <c r="F941" s="838"/>
      <c r="G941" s="838"/>
      <c r="H941" s="838"/>
      <c r="I941" s="838"/>
      <c r="J941" s="838"/>
      <c r="K941" s="838"/>
    </row>
    <row r="942" spans="1:11" s="837" customFormat="1" x14ac:dyDescent="0.2">
      <c r="A942" s="838"/>
      <c r="B942" s="838"/>
      <c r="C942" s="838"/>
      <c r="D942" s="838"/>
      <c r="E942" s="838"/>
      <c r="F942" s="838"/>
      <c r="G942" s="838"/>
      <c r="H942" s="838"/>
      <c r="I942" s="838"/>
      <c r="J942" s="838"/>
      <c r="K942" s="838"/>
    </row>
    <row r="943" spans="1:11" s="837" customFormat="1" x14ac:dyDescent="0.2">
      <c r="A943" s="838"/>
      <c r="B943" s="838"/>
      <c r="C943" s="838"/>
      <c r="D943" s="838"/>
      <c r="E943" s="838"/>
      <c r="F943" s="838"/>
      <c r="G943" s="838"/>
      <c r="H943" s="838"/>
      <c r="I943" s="838"/>
      <c r="J943" s="838"/>
      <c r="K943" s="838"/>
    </row>
    <row r="944" spans="1:11" s="837" customFormat="1" x14ac:dyDescent="0.2">
      <c r="A944" s="838"/>
      <c r="B944" s="838"/>
      <c r="C944" s="838"/>
      <c r="D944" s="838"/>
      <c r="E944" s="838"/>
      <c r="F944" s="838"/>
      <c r="G944" s="838"/>
      <c r="H944" s="838"/>
      <c r="I944" s="838"/>
      <c r="J944" s="838"/>
      <c r="K944" s="838"/>
    </row>
    <row r="945" spans="1:11" s="837" customFormat="1" x14ac:dyDescent="0.2">
      <c r="A945" s="838"/>
      <c r="B945" s="838"/>
      <c r="C945" s="838"/>
      <c r="D945" s="838"/>
      <c r="E945" s="838"/>
      <c r="F945" s="838"/>
      <c r="G945" s="838"/>
      <c r="H945" s="838"/>
      <c r="I945" s="838"/>
      <c r="J945" s="838"/>
      <c r="K945" s="838"/>
    </row>
    <row r="946" spans="1:11" s="837" customFormat="1" x14ac:dyDescent="0.2">
      <c r="A946" s="838"/>
      <c r="B946" s="838"/>
      <c r="C946" s="838"/>
      <c r="D946" s="838"/>
      <c r="E946" s="838"/>
      <c r="F946" s="838"/>
      <c r="G946" s="838"/>
      <c r="H946" s="838"/>
      <c r="I946" s="838"/>
      <c r="J946" s="838"/>
      <c r="K946" s="838"/>
    </row>
    <row r="947" spans="1:11" s="837" customFormat="1" x14ac:dyDescent="0.2">
      <c r="A947" s="838"/>
      <c r="B947" s="838"/>
      <c r="C947" s="838"/>
      <c r="D947" s="838"/>
      <c r="E947" s="838"/>
      <c r="F947" s="838"/>
      <c r="G947" s="838"/>
      <c r="H947" s="838"/>
      <c r="I947" s="838"/>
      <c r="J947" s="838"/>
      <c r="K947" s="838"/>
    </row>
    <row r="948" spans="1:11" s="837" customFormat="1" x14ac:dyDescent="0.2">
      <c r="A948" s="838"/>
      <c r="B948" s="838"/>
      <c r="C948" s="838"/>
      <c r="D948" s="838"/>
      <c r="E948" s="838"/>
      <c r="F948" s="838"/>
      <c r="G948" s="838"/>
      <c r="H948" s="838"/>
      <c r="I948" s="838"/>
      <c r="J948" s="838"/>
      <c r="K948" s="838"/>
    </row>
    <row r="949" spans="1:11" s="837" customFormat="1" x14ac:dyDescent="0.2">
      <c r="A949" s="838"/>
      <c r="B949" s="838"/>
      <c r="C949" s="838"/>
      <c r="D949" s="838"/>
      <c r="E949" s="838"/>
      <c r="F949" s="838"/>
      <c r="G949" s="838"/>
      <c r="H949" s="838"/>
      <c r="I949" s="838"/>
      <c r="J949" s="838"/>
      <c r="K949" s="838"/>
    </row>
    <row r="950" spans="1:11" s="837" customFormat="1" x14ac:dyDescent="0.2">
      <c r="A950" s="838"/>
      <c r="B950" s="838"/>
      <c r="C950" s="838"/>
      <c r="D950" s="838"/>
      <c r="E950" s="838"/>
      <c r="F950" s="838"/>
      <c r="G950" s="838"/>
      <c r="H950" s="838"/>
      <c r="I950" s="838"/>
      <c r="J950" s="838"/>
      <c r="K950" s="838"/>
    </row>
    <row r="951" spans="1:11" s="837" customFormat="1" x14ac:dyDescent="0.2">
      <c r="A951" s="838"/>
      <c r="B951" s="838"/>
      <c r="C951" s="838"/>
      <c r="D951" s="838"/>
      <c r="E951" s="838"/>
      <c r="F951" s="838"/>
      <c r="G951" s="838"/>
      <c r="H951" s="838"/>
      <c r="I951" s="838"/>
      <c r="J951" s="838"/>
      <c r="K951" s="838"/>
    </row>
    <row r="952" spans="1:11" s="837" customFormat="1" x14ac:dyDescent="0.2">
      <c r="A952" s="838"/>
      <c r="B952" s="838"/>
      <c r="C952" s="838"/>
      <c r="D952" s="838"/>
      <c r="E952" s="838"/>
      <c r="F952" s="838"/>
      <c r="G952" s="838"/>
      <c r="H952" s="838"/>
      <c r="I952" s="838"/>
      <c r="J952" s="838"/>
      <c r="K952" s="838"/>
    </row>
    <row r="953" spans="1:11" s="837" customFormat="1" x14ac:dyDescent="0.2">
      <c r="A953" s="838"/>
      <c r="B953" s="838"/>
      <c r="C953" s="838"/>
      <c r="D953" s="838"/>
      <c r="E953" s="838"/>
      <c r="F953" s="838"/>
      <c r="G953" s="838"/>
      <c r="H953" s="838"/>
      <c r="I953" s="838"/>
      <c r="J953" s="838"/>
      <c r="K953" s="838"/>
    </row>
    <row r="954" spans="1:11" s="837" customFormat="1" x14ac:dyDescent="0.2">
      <c r="A954" s="838"/>
      <c r="B954" s="838"/>
      <c r="C954" s="838"/>
      <c r="D954" s="838"/>
      <c r="E954" s="838"/>
      <c r="F954" s="838"/>
      <c r="G954" s="838"/>
      <c r="H954" s="838"/>
      <c r="I954" s="838"/>
      <c r="J954" s="838"/>
      <c r="K954" s="838"/>
    </row>
    <row r="955" spans="1:11" s="837" customFormat="1" x14ac:dyDescent="0.2">
      <c r="A955" s="838"/>
      <c r="B955" s="838"/>
      <c r="C955" s="838"/>
      <c r="D955" s="838"/>
      <c r="E955" s="838"/>
      <c r="F955" s="838"/>
      <c r="G955" s="838"/>
      <c r="H955" s="838"/>
      <c r="I955" s="838"/>
      <c r="J955" s="838"/>
      <c r="K955" s="838"/>
    </row>
    <row r="956" spans="1:11" s="837" customFormat="1" x14ac:dyDescent="0.2">
      <c r="A956" s="838"/>
      <c r="B956" s="838"/>
      <c r="C956" s="838"/>
      <c r="D956" s="838"/>
      <c r="E956" s="838"/>
      <c r="F956" s="838"/>
      <c r="G956" s="838"/>
      <c r="H956" s="838"/>
      <c r="I956" s="838"/>
      <c r="J956" s="838"/>
      <c r="K956" s="838"/>
    </row>
    <row r="957" spans="1:11" s="837" customFormat="1" x14ac:dyDescent="0.2">
      <c r="A957" s="838"/>
      <c r="B957" s="838"/>
      <c r="C957" s="838"/>
      <c r="D957" s="838"/>
      <c r="E957" s="838"/>
      <c r="F957" s="838"/>
      <c r="G957" s="838"/>
      <c r="H957" s="838"/>
      <c r="I957" s="838"/>
      <c r="J957" s="838"/>
      <c r="K957" s="838"/>
    </row>
    <row r="958" spans="1:11" s="837" customFormat="1" x14ac:dyDescent="0.2">
      <c r="A958" s="838"/>
      <c r="B958" s="838"/>
      <c r="C958" s="838"/>
      <c r="D958" s="838"/>
      <c r="E958" s="838"/>
      <c r="F958" s="838"/>
      <c r="G958" s="838"/>
      <c r="H958" s="838"/>
      <c r="I958" s="838"/>
      <c r="J958" s="838"/>
      <c r="K958" s="838"/>
    </row>
    <row r="959" spans="1:11" s="837" customFormat="1" x14ac:dyDescent="0.2">
      <c r="A959" s="838"/>
      <c r="B959" s="838"/>
      <c r="C959" s="838"/>
      <c r="D959" s="838"/>
      <c r="E959" s="838"/>
      <c r="F959" s="838"/>
      <c r="G959" s="838"/>
      <c r="H959" s="838"/>
      <c r="I959" s="838"/>
      <c r="J959" s="838"/>
      <c r="K959" s="838"/>
    </row>
    <row r="960" spans="1:11" s="837" customFormat="1" x14ac:dyDescent="0.2">
      <c r="A960" s="838"/>
      <c r="B960" s="838"/>
      <c r="C960" s="838"/>
      <c r="D960" s="838"/>
      <c r="E960" s="838"/>
      <c r="F960" s="838"/>
      <c r="G960" s="838"/>
      <c r="H960" s="838"/>
      <c r="I960" s="838"/>
      <c r="J960" s="838"/>
      <c r="K960" s="838"/>
    </row>
    <row r="961" spans="1:11" s="837" customFormat="1" x14ac:dyDescent="0.2">
      <c r="A961" s="838"/>
      <c r="B961" s="838"/>
      <c r="C961" s="838"/>
      <c r="D961" s="838"/>
      <c r="E961" s="838"/>
      <c r="F961" s="838"/>
      <c r="G961" s="838"/>
      <c r="H961" s="838"/>
      <c r="I961" s="838"/>
      <c r="J961" s="838"/>
      <c r="K961" s="838"/>
    </row>
    <row r="962" spans="1:11" s="837" customFormat="1" x14ac:dyDescent="0.2">
      <c r="A962" s="838"/>
      <c r="B962" s="838"/>
      <c r="C962" s="838"/>
      <c r="D962" s="838"/>
      <c r="E962" s="838"/>
      <c r="F962" s="838"/>
      <c r="G962" s="838"/>
      <c r="H962" s="838"/>
      <c r="I962" s="838"/>
      <c r="J962" s="838"/>
      <c r="K962" s="838"/>
    </row>
    <row r="963" spans="1:11" s="837" customFormat="1" x14ac:dyDescent="0.2">
      <c r="A963" s="838"/>
      <c r="B963" s="838"/>
      <c r="C963" s="838"/>
      <c r="D963" s="838"/>
      <c r="E963" s="838"/>
      <c r="F963" s="838"/>
      <c r="G963" s="838"/>
      <c r="H963" s="838"/>
      <c r="I963" s="838"/>
      <c r="J963" s="838"/>
      <c r="K963" s="838"/>
    </row>
    <row r="964" spans="1:11" s="837" customFormat="1" x14ac:dyDescent="0.2">
      <c r="A964" s="838"/>
      <c r="B964" s="838"/>
      <c r="C964" s="838"/>
      <c r="D964" s="838"/>
      <c r="E964" s="838"/>
      <c r="F964" s="838"/>
      <c r="G964" s="838"/>
      <c r="H964" s="838"/>
      <c r="I964" s="838"/>
      <c r="J964" s="838"/>
      <c r="K964" s="838"/>
    </row>
    <row r="965" spans="1:11" s="837" customFormat="1" x14ac:dyDescent="0.2">
      <c r="A965" s="838"/>
      <c r="B965" s="838"/>
      <c r="C965" s="838"/>
      <c r="D965" s="838"/>
      <c r="E965" s="838"/>
      <c r="F965" s="838"/>
      <c r="G965" s="838"/>
      <c r="H965" s="838"/>
      <c r="I965" s="838"/>
      <c r="J965" s="838"/>
      <c r="K965" s="838"/>
    </row>
    <row r="966" spans="1:11" s="837" customFormat="1" x14ac:dyDescent="0.2">
      <c r="A966" s="838"/>
      <c r="B966" s="838"/>
      <c r="C966" s="838"/>
      <c r="D966" s="838"/>
      <c r="E966" s="838"/>
      <c r="F966" s="838"/>
      <c r="G966" s="838"/>
      <c r="H966" s="838"/>
      <c r="I966" s="838"/>
      <c r="J966" s="838"/>
      <c r="K966" s="838"/>
    </row>
    <row r="967" spans="1:11" s="837" customFormat="1" x14ac:dyDescent="0.2">
      <c r="A967" s="838"/>
      <c r="B967" s="838"/>
      <c r="C967" s="838"/>
      <c r="D967" s="838"/>
      <c r="E967" s="838"/>
      <c r="F967" s="838"/>
      <c r="G967" s="838"/>
      <c r="H967" s="838"/>
      <c r="I967" s="838"/>
      <c r="J967" s="838"/>
      <c r="K967" s="838"/>
    </row>
    <row r="968" spans="1:11" s="837" customFormat="1" x14ac:dyDescent="0.2">
      <c r="A968" s="838"/>
      <c r="B968" s="838"/>
      <c r="C968" s="838"/>
      <c r="D968" s="838"/>
      <c r="E968" s="838"/>
      <c r="F968" s="838"/>
      <c r="G968" s="838"/>
      <c r="H968" s="838"/>
      <c r="I968" s="838"/>
      <c r="J968" s="838"/>
      <c r="K968" s="838"/>
    </row>
    <row r="969" spans="1:11" s="837" customFormat="1" x14ac:dyDescent="0.2">
      <c r="A969" s="838"/>
      <c r="B969" s="838"/>
      <c r="C969" s="838"/>
      <c r="D969" s="838"/>
      <c r="E969" s="838"/>
      <c r="F969" s="838"/>
      <c r="G969" s="838"/>
      <c r="H969" s="838"/>
      <c r="I969" s="838"/>
      <c r="J969" s="838"/>
      <c r="K969" s="838"/>
    </row>
    <row r="970" spans="1:11" s="837" customFormat="1" x14ac:dyDescent="0.2">
      <c r="A970" s="838"/>
      <c r="B970" s="838"/>
      <c r="C970" s="838"/>
      <c r="D970" s="838"/>
      <c r="E970" s="838"/>
      <c r="F970" s="838"/>
      <c r="G970" s="838"/>
      <c r="H970" s="838"/>
      <c r="I970" s="838"/>
      <c r="J970" s="838"/>
      <c r="K970" s="838"/>
    </row>
    <row r="971" spans="1:11" s="837" customFormat="1" x14ac:dyDescent="0.2">
      <c r="A971" s="838"/>
      <c r="B971" s="838"/>
      <c r="C971" s="838"/>
      <c r="D971" s="838"/>
      <c r="E971" s="838"/>
      <c r="F971" s="838"/>
      <c r="G971" s="838"/>
      <c r="H971" s="838"/>
      <c r="I971" s="838"/>
      <c r="J971" s="838"/>
      <c r="K971" s="838"/>
    </row>
    <row r="972" spans="1:11" s="837" customFormat="1" x14ac:dyDescent="0.2">
      <c r="A972" s="838"/>
      <c r="B972" s="838"/>
      <c r="C972" s="838"/>
      <c r="D972" s="838"/>
      <c r="E972" s="838"/>
      <c r="F972" s="838"/>
      <c r="G972" s="838"/>
      <c r="H972" s="838"/>
      <c r="I972" s="838"/>
      <c r="J972" s="838"/>
      <c r="K972" s="838"/>
    </row>
    <row r="973" spans="1:11" s="837" customFormat="1" x14ac:dyDescent="0.2">
      <c r="A973" s="838"/>
      <c r="B973" s="838"/>
      <c r="C973" s="838"/>
      <c r="D973" s="838"/>
      <c r="E973" s="838"/>
      <c r="F973" s="838"/>
      <c r="G973" s="838"/>
      <c r="H973" s="838"/>
      <c r="I973" s="838"/>
      <c r="J973" s="838"/>
      <c r="K973" s="838"/>
    </row>
    <row r="974" spans="1:11" s="837" customFormat="1" x14ac:dyDescent="0.2">
      <c r="A974" s="838"/>
      <c r="B974" s="838"/>
      <c r="C974" s="838"/>
      <c r="D974" s="838"/>
      <c r="E974" s="838"/>
      <c r="F974" s="838"/>
      <c r="G974" s="838"/>
      <c r="H974" s="838"/>
      <c r="I974" s="838"/>
      <c r="J974" s="838"/>
      <c r="K974" s="838"/>
    </row>
    <row r="975" spans="1:11" s="837" customFormat="1" x14ac:dyDescent="0.2">
      <c r="A975" s="838"/>
      <c r="B975" s="838"/>
      <c r="C975" s="838"/>
      <c r="D975" s="838"/>
      <c r="E975" s="838"/>
      <c r="F975" s="838"/>
      <c r="G975" s="838"/>
      <c r="H975" s="838"/>
      <c r="I975" s="838"/>
      <c r="J975" s="838"/>
      <c r="K975" s="838"/>
    </row>
    <row r="976" spans="1:11" s="837" customFormat="1" x14ac:dyDescent="0.2">
      <c r="A976" s="838"/>
      <c r="B976" s="838"/>
      <c r="C976" s="838"/>
      <c r="D976" s="838"/>
      <c r="E976" s="838"/>
      <c r="F976" s="838"/>
      <c r="G976" s="838"/>
      <c r="H976" s="838"/>
      <c r="I976" s="838"/>
      <c r="J976" s="838"/>
      <c r="K976" s="838"/>
    </row>
    <row r="977" spans="1:11" s="837" customFormat="1" x14ac:dyDescent="0.2">
      <c r="A977" s="838"/>
      <c r="B977" s="838"/>
      <c r="C977" s="838"/>
      <c r="D977" s="838"/>
      <c r="E977" s="838"/>
      <c r="F977" s="838"/>
      <c r="G977" s="838"/>
      <c r="H977" s="838"/>
      <c r="I977" s="838"/>
      <c r="J977" s="838"/>
      <c r="K977" s="838"/>
    </row>
    <row r="978" spans="1:11" s="837" customFormat="1" x14ac:dyDescent="0.2">
      <c r="A978" s="838"/>
      <c r="B978" s="838"/>
      <c r="C978" s="838"/>
      <c r="D978" s="838"/>
      <c r="E978" s="838"/>
      <c r="F978" s="838"/>
      <c r="G978" s="838"/>
      <c r="H978" s="838"/>
      <c r="I978" s="838"/>
      <c r="J978" s="838"/>
      <c r="K978" s="838"/>
    </row>
    <row r="979" spans="1:11" s="837" customFormat="1" x14ac:dyDescent="0.2">
      <c r="A979" s="838"/>
      <c r="B979" s="838"/>
      <c r="C979" s="838"/>
      <c r="D979" s="838"/>
      <c r="E979" s="838"/>
      <c r="F979" s="838"/>
      <c r="G979" s="838"/>
      <c r="H979" s="838"/>
      <c r="I979" s="838"/>
      <c r="J979" s="838"/>
      <c r="K979" s="838"/>
    </row>
    <row r="980" spans="1:11" s="837" customFormat="1" x14ac:dyDescent="0.2">
      <c r="A980" s="838"/>
      <c r="B980" s="838"/>
      <c r="C980" s="838"/>
      <c r="D980" s="838"/>
      <c r="E980" s="838"/>
      <c r="F980" s="838"/>
      <c r="G980" s="838"/>
      <c r="H980" s="838"/>
      <c r="I980" s="838"/>
      <c r="J980" s="838"/>
      <c r="K980" s="838"/>
    </row>
    <row r="981" spans="1:11" s="837" customFormat="1" x14ac:dyDescent="0.2">
      <c r="A981" s="838"/>
      <c r="B981" s="838"/>
      <c r="C981" s="838"/>
      <c r="D981" s="838"/>
      <c r="E981" s="838"/>
      <c r="F981" s="838"/>
      <c r="G981" s="838"/>
      <c r="H981" s="838"/>
      <c r="I981" s="838"/>
      <c r="J981" s="838"/>
      <c r="K981" s="838"/>
    </row>
    <row r="982" spans="1:11" s="837" customFormat="1" x14ac:dyDescent="0.2">
      <c r="A982" s="838"/>
      <c r="B982" s="838"/>
      <c r="C982" s="838"/>
      <c r="D982" s="838"/>
      <c r="E982" s="838"/>
      <c r="F982" s="838"/>
      <c r="G982" s="838"/>
      <c r="H982" s="838"/>
      <c r="I982" s="838"/>
      <c r="J982" s="838"/>
      <c r="K982" s="838"/>
    </row>
    <row r="983" spans="1:11" s="837" customFormat="1" x14ac:dyDescent="0.2">
      <c r="A983" s="838"/>
      <c r="B983" s="838"/>
      <c r="C983" s="838"/>
      <c r="D983" s="838"/>
      <c r="E983" s="838"/>
      <c r="F983" s="838"/>
      <c r="G983" s="838"/>
      <c r="H983" s="838"/>
      <c r="I983" s="838"/>
      <c r="J983" s="838"/>
      <c r="K983" s="838"/>
    </row>
    <row r="984" spans="1:11" s="837" customFormat="1" x14ac:dyDescent="0.2">
      <c r="A984" s="838"/>
      <c r="B984" s="838"/>
      <c r="C984" s="838"/>
      <c r="D984" s="838"/>
      <c r="E984" s="838"/>
      <c r="F984" s="838"/>
      <c r="G984" s="838"/>
      <c r="H984" s="838"/>
      <c r="I984" s="838"/>
      <c r="J984" s="838"/>
      <c r="K984" s="838"/>
    </row>
    <row r="985" spans="1:11" s="837" customFormat="1" x14ac:dyDescent="0.2">
      <c r="A985" s="838"/>
      <c r="B985" s="838"/>
      <c r="C985" s="838"/>
      <c r="D985" s="838"/>
      <c r="E985" s="838"/>
      <c r="F985" s="838"/>
      <c r="G985" s="838"/>
      <c r="H985" s="838"/>
      <c r="I985" s="838"/>
      <c r="J985" s="838"/>
      <c r="K985" s="838"/>
    </row>
    <row r="986" spans="1:11" s="837" customFormat="1" x14ac:dyDescent="0.2">
      <c r="A986" s="838"/>
      <c r="B986" s="838"/>
      <c r="C986" s="838"/>
      <c r="D986" s="838"/>
      <c r="E986" s="838"/>
      <c r="F986" s="838"/>
      <c r="G986" s="838"/>
      <c r="H986" s="838"/>
      <c r="I986" s="838"/>
      <c r="J986" s="838"/>
      <c r="K986" s="838"/>
    </row>
    <row r="987" spans="1:11" s="837" customFormat="1" x14ac:dyDescent="0.2">
      <c r="A987" s="838"/>
      <c r="B987" s="838"/>
      <c r="C987" s="838"/>
      <c r="D987" s="838"/>
      <c r="E987" s="838"/>
      <c r="F987" s="838"/>
      <c r="G987" s="838"/>
      <c r="H987" s="838"/>
      <c r="I987" s="838"/>
      <c r="J987" s="838"/>
      <c r="K987" s="838"/>
    </row>
    <row r="988" spans="1:11" s="837" customFormat="1" x14ac:dyDescent="0.2">
      <c r="A988" s="838"/>
      <c r="B988" s="838"/>
      <c r="C988" s="838"/>
      <c r="D988" s="838"/>
      <c r="E988" s="838"/>
      <c r="F988" s="838"/>
      <c r="G988" s="838"/>
      <c r="H988" s="838"/>
      <c r="I988" s="838"/>
      <c r="J988" s="838"/>
      <c r="K988" s="838"/>
    </row>
    <row r="989" spans="1:11" s="837" customFormat="1" x14ac:dyDescent="0.2">
      <c r="A989" s="838"/>
      <c r="B989" s="838"/>
      <c r="C989" s="838"/>
      <c r="D989" s="838"/>
      <c r="E989" s="838"/>
      <c r="F989" s="838"/>
      <c r="G989" s="838"/>
      <c r="H989" s="838"/>
      <c r="I989" s="838"/>
      <c r="J989" s="838"/>
      <c r="K989" s="838"/>
    </row>
    <row r="990" spans="1:11" s="837" customFormat="1" x14ac:dyDescent="0.2">
      <c r="A990" s="838"/>
      <c r="B990" s="838"/>
      <c r="C990" s="838"/>
      <c r="D990" s="838"/>
      <c r="E990" s="838"/>
      <c r="F990" s="838"/>
      <c r="G990" s="838"/>
      <c r="H990" s="838"/>
      <c r="I990" s="838"/>
      <c r="J990" s="838"/>
      <c r="K990" s="838"/>
    </row>
    <row r="991" spans="1:11" s="837" customFormat="1" x14ac:dyDescent="0.2">
      <c r="A991" s="838"/>
      <c r="B991" s="838"/>
      <c r="C991" s="838"/>
      <c r="D991" s="838"/>
      <c r="E991" s="838"/>
      <c r="F991" s="838"/>
      <c r="G991" s="838"/>
      <c r="H991" s="838"/>
      <c r="I991" s="838"/>
      <c r="J991" s="838"/>
      <c r="K991" s="838"/>
    </row>
    <row r="992" spans="1:11" s="837" customFormat="1" x14ac:dyDescent="0.2">
      <c r="A992" s="838"/>
      <c r="B992" s="838"/>
      <c r="C992" s="838"/>
      <c r="D992" s="838"/>
      <c r="E992" s="838"/>
      <c r="F992" s="838"/>
      <c r="G992" s="838"/>
      <c r="H992" s="838"/>
      <c r="I992" s="838"/>
      <c r="J992" s="838"/>
      <c r="K992" s="838"/>
    </row>
    <row r="993" spans="1:11" s="837" customFormat="1" x14ac:dyDescent="0.2">
      <c r="A993" s="838"/>
      <c r="B993" s="838"/>
      <c r="C993" s="838"/>
      <c r="D993" s="838"/>
      <c r="E993" s="838"/>
      <c r="F993" s="838"/>
      <c r="G993" s="838"/>
      <c r="H993" s="838"/>
      <c r="I993" s="838"/>
      <c r="J993" s="838"/>
      <c r="K993" s="838"/>
    </row>
    <row r="994" spans="1:11" s="837" customFormat="1" x14ac:dyDescent="0.2">
      <c r="A994" s="838"/>
      <c r="B994" s="838"/>
      <c r="C994" s="838"/>
      <c r="D994" s="838"/>
      <c r="E994" s="838"/>
      <c r="F994" s="838"/>
      <c r="G994" s="838"/>
      <c r="H994" s="838"/>
      <c r="I994" s="838"/>
      <c r="J994" s="838"/>
      <c r="K994" s="838"/>
    </row>
    <row r="995" spans="1:11" s="837" customFormat="1" x14ac:dyDescent="0.2">
      <c r="A995" s="838"/>
      <c r="B995" s="838"/>
      <c r="C995" s="838"/>
      <c r="D995" s="838"/>
      <c r="E995" s="838"/>
      <c r="F995" s="838"/>
      <c r="G995" s="838"/>
      <c r="H995" s="838"/>
      <c r="I995" s="838"/>
      <c r="J995" s="838"/>
      <c r="K995" s="838"/>
    </row>
    <row r="996" spans="1:11" s="837" customFormat="1" x14ac:dyDescent="0.2">
      <c r="A996" s="838"/>
      <c r="B996" s="838"/>
      <c r="C996" s="838"/>
      <c r="D996" s="838"/>
      <c r="E996" s="838"/>
      <c r="F996" s="838"/>
      <c r="G996" s="838"/>
      <c r="H996" s="838"/>
      <c r="I996" s="838"/>
      <c r="J996" s="838"/>
      <c r="K996" s="838"/>
    </row>
    <row r="997" spans="1:11" s="837" customFormat="1" x14ac:dyDescent="0.2">
      <c r="A997" s="838"/>
      <c r="B997" s="838"/>
      <c r="C997" s="838"/>
      <c r="D997" s="838"/>
      <c r="E997" s="838"/>
      <c r="F997" s="838"/>
      <c r="G997" s="838"/>
      <c r="H997" s="838"/>
      <c r="I997" s="838"/>
      <c r="J997" s="838"/>
      <c r="K997" s="838"/>
    </row>
    <row r="998" spans="1:11" s="837" customFormat="1" x14ac:dyDescent="0.2">
      <c r="A998" s="838"/>
      <c r="B998" s="838"/>
      <c r="C998" s="838"/>
      <c r="D998" s="838"/>
      <c r="E998" s="838"/>
      <c r="F998" s="838"/>
      <c r="G998" s="838"/>
      <c r="H998" s="838"/>
      <c r="I998" s="838"/>
      <c r="J998" s="838"/>
      <c r="K998" s="838"/>
    </row>
    <row r="999" spans="1:11" s="837" customFormat="1" x14ac:dyDescent="0.2">
      <c r="A999" s="838"/>
      <c r="B999" s="838"/>
      <c r="C999" s="838"/>
      <c r="D999" s="838"/>
      <c r="E999" s="838"/>
      <c r="F999" s="838"/>
      <c r="G999" s="838"/>
      <c r="H999" s="838"/>
      <c r="I999" s="838"/>
      <c r="J999" s="838"/>
      <c r="K999" s="838"/>
    </row>
    <row r="1000" spans="1:11" s="837" customFormat="1" x14ac:dyDescent="0.2">
      <c r="A1000" s="838"/>
      <c r="B1000" s="838"/>
      <c r="C1000" s="838"/>
      <c r="D1000" s="838"/>
      <c r="E1000" s="838"/>
      <c r="F1000" s="838"/>
      <c r="G1000" s="838"/>
      <c r="H1000" s="838"/>
      <c r="I1000" s="838"/>
      <c r="J1000" s="838"/>
      <c r="K1000" s="838"/>
    </row>
    <row r="1001" spans="1:11" s="837" customFormat="1" x14ac:dyDescent="0.2">
      <c r="A1001" s="838"/>
      <c r="B1001" s="838"/>
      <c r="C1001" s="838"/>
      <c r="D1001" s="838"/>
      <c r="E1001" s="838"/>
      <c r="F1001" s="838"/>
      <c r="G1001" s="838"/>
      <c r="H1001" s="838"/>
      <c r="I1001" s="838"/>
      <c r="J1001" s="838"/>
      <c r="K1001" s="838"/>
    </row>
    <row r="1002" spans="1:11" s="837" customFormat="1" x14ac:dyDescent="0.2">
      <c r="A1002" s="838"/>
      <c r="B1002" s="838"/>
      <c r="C1002" s="838"/>
      <c r="D1002" s="838"/>
      <c r="E1002" s="838"/>
      <c r="F1002" s="838"/>
      <c r="G1002" s="838"/>
      <c r="H1002" s="838"/>
      <c r="I1002" s="838"/>
      <c r="J1002" s="838"/>
      <c r="K1002" s="838"/>
    </row>
    <row r="1003" spans="1:11" s="837" customFormat="1" x14ac:dyDescent="0.2">
      <c r="A1003" s="838"/>
      <c r="B1003" s="838"/>
      <c r="C1003" s="838"/>
      <c r="D1003" s="838"/>
      <c r="E1003" s="838"/>
      <c r="F1003" s="838"/>
      <c r="G1003" s="838"/>
      <c r="H1003" s="838"/>
      <c r="I1003" s="838"/>
      <c r="J1003" s="838"/>
      <c r="K1003" s="838"/>
    </row>
    <row r="1004" spans="1:11" s="837" customFormat="1" x14ac:dyDescent="0.2">
      <c r="A1004" s="838"/>
      <c r="B1004" s="838"/>
      <c r="C1004" s="838"/>
      <c r="D1004" s="838"/>
      <c r="E1004" s="838"/>
      <c r="F1004" s="838"/>
      <c r="G1004" s="838"/>
      <c r="H1004" s="838"/>
      <c r="I1004" s="838"/>
      <c r="J1004" s="838"/>
      <c r="K1004" s="838"/>
    </row>
    <row r="1005" spans="1:11" s="837" customFormat="1" x14ac:dyDescent="0.2">
      <c r="A1005" s="838"/>
      <c r="B1005" s="838"/>
      <c r="C1005" s="838"/>
      <c r="D1005" s="838"/>
      <c r="E1005" s="838"/>
      <c r="F1005" s="838"/>
      <c r="G1005" s="838"/>
      <c r="H1005" s="838"/>
      <c r="I1005" s="838"/>
      <c r="J1005" s="838"/>
      <c r="K1005" s="838"/>
    </row>
    <row r="1006" spans="1:11" s="837" customFormat="1" x14ac:dyDescent="0.2">
      <c r="A1006" s="838"/>
      <c r="B1006" s="838"/>
      <c r="C1006" s="838"/>
      <c r="D1006" s="838"/>
      <c r="E1006" s="838"/>
      <c r="F1006" s="838"/>
      <c r="G1006" s="838"/>
      <c r="H1006" s="838"/>
      <c r="I1006" s="838"/>
      <c r="J1006" s="838"/>
      <c r="K1006" s="838"/>
    </row>
    <row r="1007" spans="1:11" s="837" customFormat="1" x14ac:dyDescent="0.2">
      <c r="A1007" s="838"/>
      <c r="B1007" s="838"/>
      <c r="C1007" s="838"/>
      <c r="D1007" s="838"/>
      <c r="E1007" s="838"/>
      <c r="F1007" s="838"/>
      <c r="G1007" s="838"/>
      <c r="H1007" s="838"/>
      <c r="I1007" s="838"/>
      <c r="J1007" s="838"/>
      <c r="K1007" s="838"/>
    </row>
    <row r="1008" spans="1:11" s="837" customFormat="1" x14ac:dyDescent="0.2">
      <c r="A1008" s="838"/>
      <c r="B1008" s="838"/>
      <c r="C1008" s="838"/>
      <c r="D1008" s="838"/>
      <c r="E1008" s="838"/>
      <c r="F1008" s="838"/>
      <c r="G1008" s="838"/>
      <c r="H1008" s="838"/>
      <c r="I1008" s="838"/>
      <c r="J1008" s="838"/>
      <c r="K1008" s="838"/>
    </row>
    <row r="1009" spans="1:11" s="837" customFormat="1" x14ac:dyDescent="0.2">
      <c r="A1009" s="838"/>
      <c r="B1009" s="838"/>
      <c r="C1009" s="838"/>
      <c r="D1009" s="838"/>
      <c r="E1009" s="838"/>
      <c r="F1009" s="838"/>
      <c r="G1009" s="838"/>
      <c r="H1009" s="838"/>
      <c r="I1009" s="838"/>
      <c r="J1009" s="838"/>
      <c r="K1009" s="838"/>
    </row>
    <row r="1010" spans="1:11" s="837" customFormat="1" x14ac:dyDescent="0.2">
      <c r="A1010" s="838"/>
      <c r="B1010" s="838"/>
      <c r="C1010" s="838"/>
      <c r="D1010" s="838"/>
      <c r="E1010" s="838"/>
      <c r="F1010" s="838"/>
      <c r="G1010" s="838"/>
      <c r="H1010" s="838"/>
      <c r="I1010" s="838"/>
      <c r="J1010" s="838"/>
      <c r="K1010" s="838"/>
    </row>
    <row r="1011" spans="1:11" s="837" customFormat="1" x14ac:dyDescent="0.2">
      <c r="A1011" s="838"/>
      <c r="B1011" s="838"/>
      <c r="C1011" s="838"/>
      <c r="D1011" s="838"/>
      <c r="E1011" s="838"/>
      <c r="F1011" s="838"/>
      <c r="G1011" s="838"/>
      <c r="H1011" s="838"/>
      <c r="I1011" s="838"/>
      <c r="J1011" s="838"/>
      <c r="K1011" s="838"/>
    </row>
    <row r="1012" spans="1:11" s="837" customFormat="1" x14ac:dyDescent="0.2">
      <c r="A1012" s="838"/>
      <c r="B1012" s="838"/>
      <c r="C1012" s="838"/>
      <c r="D1012" s="838"/>
      <c r="E1012" s="838"/>
      <c r="F1012" s="838"/>
      <c r="G1012" s="838"/>
      <c r="H1012" s="838"/>
      <c r="I1012" s="838"/>
      <c r="J1012" s="838"/>
      <c r="K1012" s="838"/>
    </row>
    <row r="1013" spans="1:11" s="837" customFormat="1" x14ac:dyDescent="0.2">
      <c r="A1013" s="838"/>
      <c r="B1013" s="838"/>
      <c r="C1013" s="838"/>
      <c r="D1013" s="838"/>
      <c r="E1013" s="838"/>
      <c r="F1013" s="838"/>
      <c r="G1013" s="838"/>
      <c r="H1013" s="838"/>
      <c r="I1013" s="838"/>
      <c r="J1013" s="838"/>
      <c r="K1013" s="838"/>
    </row>
    <row r="1014" spans="1:11" s="837" customFormat="1" x14ac:dyDescent="0.2">
      <c r="A1014" s="838"/>
      <c r="B1014" s="838"/>
      <c r="C1014" s="838"/>
      <c r="D1014" s="838"/>
      <c r="E1014" s="838"/>
      <c r="F1014" s="838"/>
      <c r="G1014" s="838"/>
      <c r="H1014" s="838"/>
      <c r="I1014" s="838"/>
      <c r="J1014" s="838"/>
      <c r="K1014" s="838"/>
    </row>
    <row r="1015" spans="1:11" s="837" customFormat="1" x14ac:dyDescent="0.2">
      <c r="A1015" s="838"/>
      <c r="B1015" s="838"/>
      <c r="C1015" s="838"/>
      <c r="D1015" s="838"/>
      <c r="E1015" s="838"/>
      <c r="F1015" s="838"/>
      <c r="G1015" s="838"/>
      <c r="H1015" s="838"/>
      <c r="I1015" s="838"/>
      <c r="J1015" s="838"/>
      <c r="K1015" s="838"/>
    </row>
    <row r="1016" spans="1:11" s="837" customFormat="1" x14ac:dyDescent="0.2">
      <c r="A1016" s="838"/>
      <c r="B1016" s="838"/>
      <c r="C1016" s="838"/>
      <c r="D1016" s="838"/>
      <c r="E1016" s="838"/>
      <c r="F1016" s="838"/>
      <c r="G1016" s="838"/>
      <c r="H1016" s="838"/>
      <c r="I1016" s="838"/>
      <c r="J1016" s="838"/>
      <c r="K1016" s="838"/>
    </row>
    <row r="1017" spans="1:11" s="837" customFormat="1" x14ac:dyDescent="0.2">
      <c r="A1017" s="838"/>
      <c r="B1017" s="838"/>
      <c r="C1017" s="838"/>
      <c r="D1017" s="838"/>
      <c r="E1017" s="838"/>
      <c r="F1017" s="838"/>
      <c r="G1017" s="838"/>
      <c r="H1017" s="838"/>
      <c r="I1017" s="838"/>
      <c r="J1017" s="838"/>
      <c r="K1017" s="838"/>
    </row>
    <row r="1018" spans="1:11" s="837" customFormat="1" x14ac:dyDescent="0.2">
      <c r="A1018" s="838"/>
      <c r="B1018" s="838"/>
      <c r="C1018" s="838"/>
      <c r="D1018" s="838"/>
      <c r="E1018" s="838"/>
      <c r="F1018" s="838"/>
      <c r="G1018" s="838"/>
      <c r="H1018" s="838"/>
      <c r="I1018" s="838"/>
      <c r="J1018" s="838"/>
      <c r="K1018" s="838"/>
    </row>
    <row r="1019" spans="1:11" s="837" customFormat="1" x14ac:dyDescent="0.2">
      <c r="A1019" s="838"/>
      <c r="B1019" s="838"/>
      <c r="C1019" s="838"/>
      <c r="D1019" s="838"/>
      <c r="E1019" s="838"/>
      <c r="F1019" s="838"/>
      <c r="G1019" s="838"/>
      <c r="H1019" s="838"/>
      <c r="I1019" s="838"/>
      <c r="J1019" s="838"/>
      <c r="K1019" s="838"/>
    </row>
    <row r="1020" spans="1:11" s="837" customFormat="1" x14ac:dyDescent="0.2">
      <c r="A1020" s="838"/>
      <c r="B1020" s="838"/>
      <c r="C1020" s="838"/>
      <c r="D1020" s="838"/>
      <c r="E1020" s="838"/>
      <c r="F1020" s="838"/>
      <c r="G1020" s="838"/>
      <c r="H1020" s="838"/>
      <c r="I1020" s="838"/>
      <c r="J1020" s="838"/>
      <c r="K1020" s="838"/>
    </row>
    <row r="1021" spans="1:11" s="837" customFormat="1" x14ac:dyDescent="0.2">
      <c r="A1021" s="838"/>
      <c r="B1021" s="838"/>
      <c r="C1021" s="838"/>
      <c r="D1021" s="838"/>
      <c r="E1021" s="838"/>
      <c r="F1021" s="838"/>
      <c r="G1021" s="838"/>
      <c r="H1021" s="838"/>
      <c r="I1021" s="838"/>
      <c r="J1021" s="838"/>
      <c r="K1021" s="838"/>
    </row>
    <row r="1022" spans="1:11" s="837" customFormat="1" x14ac:dyDescent="0.2">
      <c r="A1022" s="838"/>
      <c r="B1022" s="838"/>
      <c r="C1022" s="838"/>
      <c r="D1022" s="838"/>
      <c r="E1022" s="838"/>
      <c r="F1022" s="838"/>
      <c r="G1022" s="838"/>
      <c r="H1022" s="838"/>
      <c r="I1022" s="838"/>
      <c r="J1022" s="838"/>
      <c r="K1022" s="838"/>
    </row>
    <row r="1023" spans="1:11" s="837" customFormat="1" x14ac:dyDescent="0.2">
      <c r="A1023" s="838"/>
      <c r="B1023" s="838"/>
      <c r="C1023" s="838"/>
      <c r="D1023" s="838"/>
      <c r="E1023" s="838"/>
      <c r="F1023" s="838"/>
      <c r="G1023" s="838"/>
      <c r="H1023" s="838"/>
      <c r="I1023" s="838"/>
      <c r="J1023" s="838"/>
      <c r="K1023" s="838"/>
    </row>
    <row r="1024" spans="1:11" s="837" customFormat="1" x14ac:dyDescent="0.2">
      <c r="A1024" s="838"/>
      <c r="B1024" s="838"/>
      <c r="C1024" s="838"/>
      <c r="D1024" s="838"/>
      <c r="E1024" s="838"/>
      <c r="F1024" s="838"/>
      <c r="G1024" s="838"/>
      <c r="H1024" s="838"/>
      <c r="I1024" s="838"/>
      <c r="J1024" s="838"/>
      <c r="K1024" s="838"/>
    </row>
    <row r="1025" spans="1:11" s="837" customFormat="1" x14ac:dyDescent="0.2">
      <c r="A1025" s="838"/>
      <c r="B1025" s="838"/>
      <c r="C1025" s="838"/>
      <c r="D1025" s="838"/>
      <c r="E1025" s="838"/>
      <c r="F1025" s="838"/>
      <c r="G1025" s="838"/>
      <c r="H1025" s="838"/>
      <c r="I1025" s="838"/>
      <c r="J1025" s="838"/>
      <c r="K1025" s="838"/>
    </row>
    <row r="1026" spans="1:11" s="837" customFormat="1" x14ac:dyDescent="0.2">
      <c r="A1026" s="838"/>
      <c r="B1026" s="838"/>
      <c r="C1026" s="838"/>
      <c r="D1026" s="838"/>
      <c r="E1026" s="838"/>
      <c r="F1026" s="838"/>
      <c r="G1026" s="838"/>
      <c r="H1026" s="838"/>
      <c r="I1026" s="838"/>
      <c r="J1026" s="838"/>
      <c r="K1026" s="838"/>
    </row>
    <row r="1027" spans="1:11" s="837" customFormat="1" x14ac:dyDescent="0.2">
      <c r="A1027" s="838"/>
      <c r="B1027" s="838"/>
      <c r="C1027" s="838"/>
      <c r="D1027" s="838"/>
      <c r="E1027" s="838"/>
      <c r="F1027" s="838"/>
      <c r="G1027" s="838"/>
      <c r="H1027" s="838"/>
      <c r="I1027" s="838"/>
      <c r="J1027" s="838"/>
      <c r="K1027" s="838"/>
    </row>
    <row r="1028" spans="1:11" s="837" customFormat="1" x14ac:dyDescent="0.2">
      <c r="A1028" s="838"/>
      <c r="B1028" s="838"/>
      <c r="C1028" s="838"/>
      <c r="D1028" s="838"/>
      <c r="E1028" s="838"/>
      <c r="F1028" s="838"/>
      <c r="G1028" s="838"/>
      <c r="H1028" s="838"/>
      <c r="I1028" s="838"/>
      <c r="J1028" s="838"/>
      <c r="K1028" s="838"/>
    </row>
    <row r="1029" spans="1:11" s="837" customFormat="1" x14ac:dyDescent="0.2">
      <c r="A1029" s="838"/>
      <c r="B1029" s="838"/>
      <c r="C1029" s="838"/>
      <c r="D1029" s="838"/>
      <c r="E1029" s="838"/>
      <c r="F1029" s="838"/>
      <c r="G1029" s="838"/>
      <c r="H1029" s="838"/>
      <c r="I1029" s="838"/>
      <c r="J1029" s="838"/>
      <c r="K1029" s="838"/>
    </row>
    <row r="1030" spans="1:11" s="837" customFormat="1" x14ac:dyDescent="0.2">
      <c r="A1030" s="838"/>
      <c r="B1030" s="838"/>
      <c r="C1030" s="838"/>
      <c r="D1030" s="838"/>
      <c r="E1030" s="838"/>
      <c r="F1030" s="838"/>
      <c r="G1030" s="838"/>
      <c r="H1030" s="838"/>
      <c r="I1030" s="838"/>
      <c r="J1030" s="838"/>
      <c r="K1030" s="838"/>
    </row>
    <row r="1031" spans="1:11" s="837" customFormat="1" x14ac:dyDescent="0.2">
      <c r="A1031" s="838"/>
      <c r="B1031" s="838"/>
      <c r="C1031" s="838"/>
      <c r="D1031" s="838"/>
      <c r="E1031" s="838"/>
      <c r="F1031" s="838"/>
      <c r="G1031" s="838"/>
      <c r="H1031" s="838"/>
      <c r="I1031" s="838"/>
      <c r="J1031" s="838"/>
      <c r="K1031" s="838"/>
    </row>
    <row r="1032" spans="1:11" s="837" customFormat="1" x14ac:dyDescent="0.2">
      <c r="A1032" s="838"/>
      <c r="B1032" s="838"/>
      <c r="C1032" s="838"/>
      <c r="D1032" s="838"/>
      <c r="E1032" s="838"/>
      <c r="F1032" s="838"/>
      <c r="G1032" s="838"/>
      <c r="H1032" s="838"/>
      <c r="I1032" s="838"/>
      <c r="J1032" s="838"/>
      <c r="K1032" s="838"/>
    </row>
    <row r="1033" spans="1:11" s="837" customFormat="1" x14ac:dyDescent="0.2">
      <c r="A1033" s="838"/>
      <c r="B1033" s="838"/>
      <c r="C1033" s="838"/>
      <c r="D1033" s="838"/>
      <c r="E1033" s="838"/>
      <c r="F1033" s="838"/>
      <c r="G1033" s="838"/>
      <c r="H1033" s="838"/>
      <c r="I1033" s="838"/>
      <c r="J1033" s="838"/>
      <c r="K1033" s="838"/>
    </row>
    <row r="1034" spans="1:11" s="837" customFormat="1" x14ac:dyDescent="0.2">
      <c r="A1034" s="838"/>
      <c r="B1034" s="838"/>
      <c r="C1034" s="838"/>
      <c r="D1034" s="838"/>
      <c r="E1034" s="838"/>
      <c r="F1034" s="838"/>
      <c r="G1034" s="838"/>
      <c r="H1034" s="838"/>
      <c r="I1034" s="838"/>
      <c r="J1034" s="838"/>
      <c r="K1034" s="838"/>
    </row>
    <row r="1035" spans="1:11" s="837" customFormat="1" x14ac:dyDescent="0.2">
      <c r="A1035" s="838"/>
      <c r="B1035" s="838"/>
      <c r="C1035" s="838"/>
      <c r="D1035" s="838"/>
      <c r="E1035" s="838"/>
      <c r="F1035" s="838"/>
      <c r="G1035" s="838"/>
      <c r="H1035" s="838"/>
      <c r="I1035" s="838"/>
      <c r="J1035" s="838"/>
      <c r="K1035" s="838"/>
    </row>
    <row r="1036" spans="1:11" s="837" customFormat="1" x14ac:dyDescent="0.2">
      <c r="A1036" s="838"/>
      <c r="B1036" s="838"/>
      <c r="C1036" s="838"/>
      <c r="D1036" s="838"/>
      <c r="E1036" s="838"/>
      <c r="F1036" s="838"/>
      <c r="G1036" s="838"/>
      <c r="H1036" s="838"/>
      <c r="I1036" s="838"/>
      <c r="J1036" s="838"/>
      <c r="K1036" s="838"/>
    </row>
  </sheetData>
  <sheetProtection password="C683" sheet="1" objects="1" scenarios="1"/>
  <mergeCells count="17">
    <mergeCell ref="G5:I5"/>
    <mergeCell ref="G1:I1"/>
    <mergeCell ref="G2:I2"/>
    <mergeCell ref="G3:I3"/>
    <mergeCell ref="E10:F10"/>
    <mergeCell ref="H10:I10"/>
    <mergeCell ref="D5:F5"/>
    <mergeCell ref="E9:F9"/>
    <mergeCell ref="H7:I7"/>
    <mergeCell ref="H8:I8"/>
    <mergeCell ref="H9:I9"/>
    <mergeCell ref="B9:C9"/>
    <mergeCell ref="A6:C6"/>
    <mergeCell ref="H6:I6"/>
    <mergeCell ref="E6:F6"/>
    <mergeCell ref="E7:F7"/>
    <mergeCell ref="E8:F8"/>
  </mergeCells>
  <conditionalFormatting sqref="E13:E359">
    <cfRule type="notContainsBlanks" dxfId="2" priority="3">
      <formula>LEN(TRIM(E13))&gt;0</formula>
    </cfRule>
  </conditionalFormatting>
  <conditionalFormatting sqref="F13:F218 F220:F359">
    <cfRule type="notContainsBlanks" dxfId="1" priority="2">
      <formula>LEN(TRIM(F13))&gt;0</formula>
    </cfRule>
  </conditionalFormatting>
  <conditionalFormatting sqref="F219">
    <cfRule type="notContainsBlanks" dxfId="0" priority="1">
      <formula>LEN(TRIM(F219))&gt;0</formula>
    </cfRule>
  </conditionalFormatting>
  <printOptions horizontalCentered="1"/>
  <pageMargins left="0.2" right="0.2" top="0.5" bottom="0.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0"/>
  <sheetViews>
    <sheetView zoomScaleNormal="100" workbookViewId="0">
      <selection activeCell="D8" sqref="D8:E9"/>
    </sheetView>
  </sheetViews>
  <sheetFormatPr defaultRowHeight="12.75" x14ac:dyDescent="0.2"/>
  <cols>
    <col min="1" max="1" width="37.140625" customWidth="1"/>
    <col min="2" max="2" width="3.85546875" style="306" customWidth="1"/>
    <col min="3" max="3" width="23.85546875" customWidth="1"/>
    <col min="4" max="4" width="3.85546875" style="306" customWidth="1"/>
    <col min="5" max="5" width="23.85546875" customWidth="1"/>
    <col min="6" max="6" width="3.85546875" style="2" customWidth="1"/>
    <col min="7" max="7" width="23.85546875" style="2" customWidth="1"/>
    <col min="8" max="8" width="3.85546875" style="306" hidden="1" customWidth="1"/>
    <col min="9" max="9" width="23.85546875" hidden="1" customWidth="1"/>
    <col min="12" max="12" width="9.5703125" bestFit="1" customWidth="1"/>
  </cols>
  <sheetData>
    <row r="1" spans="1:9" ht="19.5" x14ac:dyDescent="0.3">
      <c r="D1" s="114" t="s">
        <v>199</v>
      </c>
      <c r="E1" s="1973" t="str">
        <f>RFP!C10</f>
        <v>Required</v>
      </c>
      <c r="F1" s="1973"/>
      <c r="G1" s="1973"/>
      <c r="H1" s="894"/>
      <c r="I1" s="894"/>
    </row>
    <row r="2" spans="1:9" ht="15.75" customHeight="1" x14ac:dyDescent="0.25">
      <c r="D2" s="67" t="s">
        <v>200</v>
      </c>
      <c r="E2" s="1639" t="str">
        <f>RFP!C238</f>
        <v>Required</v>
      </c>
      <c r="F2" s="1639"/>
      <c r="G2" s="1639"/>
      <c r="H2" s="683"/>
      <c r="I2" s="683"/>
    </row>
    <row r="3" spans="1:9" ht="15.75" customHeight="1" x14ac:dyDescent="0.25">
      <c r="D3" s="67" t="s">
        <v>201</v>
      </c>
      <c r="E3" s="1974" t="str">
        <f>RFP!G41</f>
        <v>Required</v>
      </c>
      <c r="F3" s="1974"/>
      <c r="G3" s="1974"/>
      <c r="H3" s="895"/>
      <c r="I3" s="895"/>
    </row>
    <row r="5" spans="1:9" ht="18" customHeight="1" x14ac:dyDescent="0.25">
      <c r="A5" s="1975" t="s">
        <v>479</v>
      </c>
      <c r="B5" s="1975"/>
      <c r="C5" s="1975"/>
      <c r="D5" s="1975"/>
      <c r="E5" s="1975"/>
      <c r="F5" s="1975"/>
      <c r="G5" s="1975"/>
      <c r="H5" s="1975"/>
      <c r="I5" s="1975"/>
    </row>
    <row r="6" spans="1:9" ht="15.75" customHeight="1" x14ac:dyDescent="0.2"/>
    <row r="7" spans="1:9" s="125" customFormat="1" ht="13.5" thickBot="1" x14ac:dyDescent="0.25">
      <c r="A7" s="2"/>
      <c r="B7" s="2167" t="str">
        <f>Underwriting!A18</f>
        <v>Current</v>
      </c>
      <c r="C7" s="2167"/>
      <c r="D7" s="2167" t="str">
        <f>'Benefit &amp; Rate Comp. - 1 Plan'!D7:E7</f>
        <v>Renewal</v>
      </c>
      <c r="E7" s="2167"/>
      <c r="F7" s="2168">
        <f>Underwriting!B45</f>
        <v>0</v>
      </c>
      <c r="G7" s="2168"/>
      <c r="H7" s="2183" t="str">
        <f>Underwriting!E45</f>
        <v>HealthySolutions</v>
      </c>
      <c r="I7" s="2183"/>
    </row>
    <row r="8" spans="1:9" ht="17.25" customHeight="1" x14ac:dyDescent="0.2">
      <c r="A8" s="2169" t="s">
        <v>349</v>
      </c>
      <c r="B8" s="2179" t="str">
        <f>RFP!C41</f>
        <v>Required</v>
      </c>
      <c r="C8" s="2180"/>
      <c r="D8" s="2179" t="str">
        <f>B8</f>
        <v>Required</v>
      </c>
      <c r="E8" s="2180"/>
      <c r="F8" s="2171">
        <f>Underwriting!B46</f>
        <v>0</v>
      </c>
      <c r="G8" s="2172"/>
      <c r="H8" s="2175">
        <f>Underwriting!E46</f>
        <v>0</v>
      </c>
      <c r="I8" s="2176"/>
    </row>
    <row r="9" spans="1:9" ht="13.5" customHeight="1" thickBot="1" x14ac:dyDescent="0.25">
      <c r="A9" s="2170"/>
      <c r="B9" s="2181"/>
      <c r="C9" s="2182"/>
      <c r="D9" s="2181"/>
      <c r="E9" s="2182"/>
      <c r="F9" s="2173"/>
      <c r="G9" s="2174"/>
      <c r="H9" s="2177"/>
      <c r="I9" s="2178"/>
    </row>
    <row r="10" spans="1:9" x14ac:dyDescent="0.2">
      <c r="A10" s="367" t="s">
        <v>248</v>
      </c>
      <c r="B10" s="308" t="s">
        <v>185</v>
      </c>
      <c r="C10" s="309"/>
      <c r="D10" s="308" t="s">
        <v>185</v>
      </c>
      <c r="E10" s="309"/>
      <c r="F10" s="347" t="s">
        <v>185</v>
      </c>
      <c r="G10" s="368"/>
      <c r="H10" s="348" t="s">
        <v>185</v>
      </c>
      <c r="I10" s="368"/>
    </row>
    <row r="11" spans="1:9" x14ac:dyDescent="0.2">
      <c r="A11" s="161" t="s">
        <v>249</v>
      </c>
      <c r="B11" s="307">
        <f>Underwriting!F20</f>
        <v>0</v>
      </c>
      <c r="C11" s="648" t="str">
        <f>IF(RFP!D265="","",RFP!D265)</f>
        <v/>
      </c>
      <c r="D11" s="307">
        <f>Underwriting!F31</f>
        <v>0</v>
      </c>
      <c r="E11" s="1194" t="str">
        <f>IF(RFP!F265="","",RFP!F265)</f>
        <v/>
      </c>
      <c r="F11" s="313">
        <f>D11</f>
        <v>0</v>
      </c>
      <c r="G11" s="389" t="str">
        <f>IF(Underwriting!B51="","",Underwriting!B51)</f>
        <v/>
      </c>
      <c r="H11" s="315">
        <f>F11</f>
        <v>0</v>
      </c>
      <c r="I11" s="389">
        <f>Underwriting!E51</f>
        <v>0</v>
      </c>
    </row>
    <row r="12" spans="1:9" x14ac:dyDescent="0.2">
      <c r="A12" s="161" t="s">
        <v>250</v>
      </c>
      <c r="B12" s="307">
        <f>Underwriting!F21</f>
        <v>0</v>
      </c>
      <c r="C12" s="1194" t="str">
        <f>IF(RFP!D266="","",RFP!D266)</f>
        <v/>
      </c>
      <c r="D12" s="307">
        <f>Underwriting!F32</f>
        <v>0</v>
      </c>
      <c r="E12" s="1194" t="str">
        <f>IF(RFP!F266="","",RFP!F266)</f>
        <v/>
      </c>
      <c r="F12" s="313">
        <f>D12</f>
        <v>0</v>
      </c>
      <c r="G12" s="389" t="str">
        <f>IF(Underwriting!B52="","",Underwriting!B52)</f>
        <v/>
      </c>
      <c r="H12" s="315">
        <f>F12</f>
        <v>0</v>
      </c>
      <c r="I12" s="389">
        <f>Underwriting!E52</f>
        <v>0</v>
      </c>
    </row>
    <row r="13" spans="1:9" x14ac:dyDescent="0.2">
      <c r="A13" s="161" t="s">
        <v>442</v>
      </c>
      <c r="B13" s="307">
        <f>Underwriting!F22</f>
        <v>0</v>
      </c>
      <c r="C13" s="1194" t="str">
        <f>IF(RFP!D267="","",RFP!D267)</f>
        <v/>
      </c>
      <c r="D13" s="307">
        <f>Underwriting!F33</f>
        <v>0</v>
      </c>
      <c r="E13" s="1194" t="str">
        <f>IF(RFP!F267="","",RFP!F267)</f>
        <v/>
      </c>
      <c r="F13" s="313">
        <f>D13</f>
        <v>0</v>
      </c>
      <c r="G13" s="389" t="str">
        <f>IF(Underwriting!B53="","",Underwriting!B53)</f>
        <v/>
      </c>
      <c r="H13" s="315">
        <f>F13</f>
        <v>0</v>
      </c>
      <c r="I13" s="389">
        <f>Underwriting!E53</f>
        <v>0</v>
      </c>
    </row>
    <row r="14" spans="1:9" x14ac:dyDescent="0.2">
      <c r="A14" s="217" t="s">
        <v>251</v>
      </c>
      <c r="B14" s="308">
        <f>Underwriting!F23</f>
        <v>0</v>
      </c>
      <c r="C14" s="877" t="str">
        <f>IF(RFP!D268="","",RFP!D268)</f>
        <v/>
      </c>
      <c r="D14" s="308">
        <f>Underwriting!F34</f>
        <v>0</v>
      </c>
      <c r="E14" s="877" t="str">
        <f>IF(RFP!F268="","",RFP!F268)</f>
        <v/>
      </c>
      <c r="F14" s="314">
        <f>D14</f>
        <v>0</v>
      </c>
      <c r="G14" s="1213" t="str">
        <f>IF(Underwriting!B54="","",Underwriting!B54)</f>
        <v/>
      </c>
      <c r="H14" s="316">
        <f>F14</f>
        <v>0</v>
      </c>
      <c r="I14" s="393">
        <f>Underwriting!E54</f>
        <v>0</v>
      </c>
    </row>
    <row r="15" spans="1:9" hidden="1" x14ac:dyDescent="0.2">
      <c r="A15" s="237" t="s">
        <v>300</v>
      </c>
      <c r="B15" s="311"/>
      <c r="C15" s="723"/>
      <c r="D15" s="311"/>
      <c r="E15" s="723"/>
      <c r="F15" s="2143" t="e">
        <f>(F11*G11+F12*G12+F13*G13+F14*G14)*12</f>
        <v>#VALUE!</v>
      </c>
      <c r="G15" s="2144"/>
      <c r="H15" s="2143">
        <f>(H11*I11+H12*I12+H13*I13+H14*I14)*12</f>
        <v>0</v>
      </c>
      <c r="I15" s="2144"/>
    </row>
    <row r="16" spans="1:9" x14ac:dyDescent="0.2">
      <c r="A16" s="319" t="s">
        <v>301</v>
      </c>
      <c r="B16" s="312"/>
      <c r="C16" s="730">
        <f>IF(RFP!D269=0,LevelFundedWorksheet!B64,RFP!D269)</f>
        <v>0</v>
      </c>
      <c r="D16" s="312"/>
      <c r="E16" s="874">
        <f>IF(RFP!F269=0,LevelFundedWorksheet!E64,RFP!F269)</f>
        <v>0</v>
      </c>
      <c r="F16" s="2107" t="e">
        <f>F15</f>
        <v>#VALUE!</v>
      </c>
      <c r="G16" s="2108"/>
      <c r="H16" s="2107">
        <f>H15</f>
        <v>0</v>
      </c>
      <c r="I16" s="2108"/>
    </row>
    <row r="17" spans="1:9" x14ac:dyDescent="0.2">
      <c r="A17" s="364" t="s">
        <v>290</v>
      </c>
      <c r="B17" s="349" t="s">
        <v>185</v>
      </c>
      <c r="C17" s="398"/>
      <c r="D17" s="349" t="s">
        <v>185</v>
      </c>
      <c r="E17" s="398"/>
      <c r="F17" s="349" t="s">
        <v>185</v>
      </c>
      <c r="G17" s="366"/>
      <c r="H17" s="349" t="s">
        <v>185</v>
      </c>
      <c r="I17" s="366"/>
    </row>
    <row r="18" spans="1:9" x14ac:dyDescent="0.2">
      <c r="A18" s="321" t="s">
        <v>249</v>
      </c>
      <c r="B18" s="307">
        <f>B11</f>
        <v>0</v>
      </c>
      <c r="C18" s="1194" t="str">
        <f>IF(RFP!D271="","",RFP!D271)</f>
        <v/>
      </c>
      <c r="D18" s="307">
        <f>D11</f>
        <v>0</v>
      </c>
      <c r="E18" s="1194" t="str">
        <f>IF(RFP!F271="","",RFP!F271)</f>
        <v/>
      </c>
      <c r="F18" s="307">
        <f>F11</f>
        <v>0</v>
      </c>
      <c r="G18" s="390" t="str">
        <f>IF(Underwriting!B58="","",Underwriting!B58)</f>
        <v/>
      </c>
      <c r="H18" s="307">
        <f>H11</f>
        <v>0</v>
      </c>
      <c r="I18" s="391">
        <f>Underwriting!E58</f>
        <v>0</v>
      </c>
    </row>
    <row r="19" spans="1:9" x14ac:dyDescent="0.2">
      <c r="A19" s="321" t="s">
        <v>250</v>
      </c>
      <c r="B19" s="307">
        <f>B12</f>
        <v>0</v>
      </c>
      <c r="C19" s="1194" t="str">
        <f>IF(RFP!D272="","",RFP!D272)</f>
        <v/>
      </c>
      <c r="D19" s="307">
        <f>D12</f>
        <v>0</v>
      </c>
      <c r="E19" s="1194" t="str">
        <f>IF(RFP!F272="","",RFP!F272)</f>
        <v/>
      </c>
      <c r="F19" s="307">
        <f>F12</f>
        <v>0</v>
      </c>
      <c r="G19" s="390" t="str">
        <f>IF(Underwriting!B59="","",Underwriting!B59)</f>
        <v/>
      </c>
      <c r="H19" s="307">
        <f>H12</f>
        <v>0</v>
      </c>
      <c r="I19" s="391">
        <f>Underwriting!E59</f>
        <v>0</v>
      </c>
    </row>
    <row r="20" spans="1:9" x14ac:dyDescent="0.2">
      <c r="A20" s="321" t="s">
        <v>442</v>
      </c>
      <c r="B20" s="307">
        <f>B13</f>
        <v>0</v>
      </c>
      <c r="C20" s="1194" t="str">
        <f>IF(RFP!D273="","",RFP!D273)</f>
        <v/>
      </c>
      <c r="D20" s="307">
        <f>D13</f>
        <v>0</v>
      </c>
      <c r="E20" s="1194" t="str">
        <f>IF(RFP!F273="","",RFP!F273)</f>
        <v/>
      </c>
      <c r="F20" s="307">
        <f>F13</f>
        <v>0</v>
      </c>
      <c r="G20" s="390" t="str">
        <f>IF(Underwriting!B60="","",Underwriting!B60)</f>
        <v/>
      </c>
      <c r="H20" s="307">
        <f>H13</f>
        <v>0</v>
      </c>
      <c r="I20" s="391">
        <f>Underwriting!E60</f>
        <v>0</v>
      </c>
    </row>
    <row r="21" spans="1:9" x14ac:dyDescent="0.2">
      <c r="A21" s="322" t="s">
        <v>251</v>
      </c>
      <c r="B21" s="308">
        <f>B14</f>
        <v>0</v>
      </c>
      <c r="C21" s="1194" t="str">
        <f>IF(RFP!D274="","",RFP!D274)</f>
        <v/>
      </c>
      <c r="D21" s="308">
        <f>D14</f>
        <v>0</v>
      </c>
      <c r="E21" s="1194" t="str">
        <f>IF(RFP!F274="","",RFP!F274)</f>
        <v/>
      </c>
      <c r="F21" s="308">
        <f>F14</f>
        <v>0</v>
      </c>
      <c r="G21" s="390" t="str">
        <f>IF(Underwriting!B61="","",Underwriting!B61)</f>
        <v/>
      </c>
      <c r="H21" s="308">
        <f>H14</f>
        <v>0</v>
      </c>
      <c r="I21" s="392">
        <f>Underwriting!E61</f>
        <v>0</v>
      </c>
    </row>
    <row r="22" spans="1:9" x14ac:dyDescent="0.2">
      <c r="A22" s="382" t="s">
        <v>319</v>
      </c>
      <c r="B22" s="2131" t="str">
        <f>IF(RFP!D275="","",RFP!D275)</f>
        <v/>
      </c>
      <c r="C22" s="2132"/>
      <c r="D22" s="2131" t="str">
        <f>IF(RFP!F275="","",RFP!F275)</f>
        <v/>
      </c>
      <c r="E22" s="2132"/>
      <c r="F22" s="2131" t="str">
        <f>IF(Underwriting!B62="","",Underwriting!B62)</f>
        <v/>
      </c>
      <c r="G22" s="2132"/>
      <c r="H22" s="2131">
        <f>Underwriting!E62</f>
        <v>0</v>
      </c>
      <c r="I22" s="2132"/>
    </row>
    <row r="23" spans="1:9" hidden="1" x14ac:dyDescent="0.2">
      <c r="A23" s="382" t="s">
        <v>302</v>
      </c>
      <c r="B23" s="399"/>
      <c r="C23" s="398"/>
      <c r="D23" s="399"/>
      <c r="E23" s="398"/>
      <c r="F23" s="2137" t="e">
        <f>((F18*G18+F19*G19+G20*F20+F21*G21)+(Underwriting!F35*'SF Illustration - 1 Plan'!F22))*12</f>
        <v>#VALUE!</v>
      </c>
      <c r="G23" s="2138"/>
      <c r="H23" s="2137">
        <f>((H18*I18+H19*I19+I20*H20+H21*I21)+(Underwriting!F35*'SF Illustration - 1 Plan'!H22))*12</f>
        <v>0</v>
      </c>
      <c r="I23" s="2138"/>
    </row>
    <row r="24" spans="1:9" x14ac:dyDescent="0.2">
      <c r="A24" s="419" t="s">
        <v>303</v>
      </c>
      <c r="B24" s="2103">
        <f>IF(RFP!D276=0,LevelFundedWorksheet!B96,RFP!D276)</f>
        <v>0</v>
      </c>
      <c r="C24" s="2104"/>
      <c r="D24" s="2103">
        <f>IF(RFP!F276=0,LevelFundedWorksheet!E96,RFP!F276)</f>
        <v>0</v>
      </c>
      <c r="E24" s="2104"/>
      <c r="F24" s="2139" t="e">
        <f>F23</f>
        <v>#VALUE!</v>
      </c>
      <c r="G24" s="2140"/>
      <c r="H24" s="2139">
        <f>H23</f>
        <v>0</v>
      </c>
      <c r="I24" s="2140"/>
    </row>
    <row r="25" spans="1:9" x14ac:dyDescent="0.2">
      <c r="A25" s="757" t="str">
        <f>Underwriting!A66</f>
        <v>Organ Transplant Premium (OT)</v>
      </c>
      <c r="B25" s="759" t="s">
        <v>185</v>
      </c>
      <c r="C25" s="760"/>
      <c r="D25" s="759" t="s">
        <v>185</v>
      </c>
      <c r="E25" s="760"/>
      <c r="F25" s="764" t="s">
        <v>185</v>
      </c>
      <c r="G25" s="765"/>
      <c r="H25" s="764" t="s">
        <v>185</v>
      </c>
      <c r="I25" s="765"/>
    </row>
    <row r="26" spans="1:9" hidden="1" x14ac:dyDescent="0.2">
      <c r="A26" s="758" t="s">
        <v>304</v>
      </c>
      <c r="B26" s="761"/>
      <c r="C26" s="648"/>
      <c r="D26" s="761"/>
      <c r="E26" s="648"/>
      <c r="F26" s="2141" t="e">
        <f>F15+F23</f>
        <v>#VALUE!</v>
      </c>
      <c r="G26" s="2142"/>
      <c r="H26" s="2141">
        <f>H15+H23</f>
        <v>0</v>
      </c>
      <c r="I26" s="2142"/>
    </row>
    <row r="27" spans="1:9" x14ac:dyDescent="0.2">
      <c r="A27" s="758" t="str">
        <f>Underwriting!A67</f>
        <v xml:space="preserve">    Single</v>
      </c>
      <c r="B27" s="762">
        <f>B18</f>
        <v>0</v>
      </c>
      <c r="C27" s="648" t="str">
        <f>IF(RFP!D278="","",RFP!D278)</f>
        <v/>
      </c>
      <c r="D27" s="762">
        <f>D18</f>
        <v>0</v>
      </c>
      <c r="E27" s="648" t="str">
        <f>IF(RFP!F278="","",RFP!F278)</f>
        <v/>
      </c>
      <c r="F27" s="766">
        <f>F18</f>
        <v>0</v>
      </c>
      <c r="G27" s="767" t="str">
        <f>IF(Underwriting!B67="","",Underwriting!B67)</f>
        <v/>
      </c>
      <c r="H27" s="766">
        <f>F27</f>
        <v>0</v>
      </c>
      <c r="I27" s="767">
        <f>Underwriting!E67</f>
        <v>0</v>
      </c>
    </row>
    <row r="28" spans="1:9" x14ac:dyDescent="0.2">
      <c r="A28" s="750" t="str">
        <f>Underwriting!A68</f>
        <v xml:space="preserve">    Family</v>
      </c>
      <c r="B28" s="763">
        <f>B19+B20+B21</f>
        <v>0</v>
      </c>
      <c r="C28" s="395" t="str">
        <f>IF(RFP!D281="","",RFP!D281)</f>
        <v/>
      </c>
      <c r="D28" s="763">
        <f>D19+D20+D21</f>
        <v>0</v>
      </c>
      <c r="E28" s="395" t="str">
        <f>IF(RFP!F281="","",RFP!F281)</f>
        <v/>
      </c>
      <c r="F28" s="768">
        <f>F19+F20+F21</f>
        <v>0</v>
      </c>
      <c r="G28" s="1195" t="str">
        <f>IF(Underwriting!B68="","",Underwriting!B68)</f>
        <v/>
      </c>
      <c r="H28" s="768">
        <f>F28</f>
        <v>0</v>
      </c>
      <c r="I28" s="734">
        <f>Underwriting!E68</f>
        <v>0</v>
      </c>
    </row>
    <row r="29" spans="1:9" x14ac:dyDescent="0.2">
      <c r="A29" s="319" t="str">
        <f>Underwriting!A69</f>
        <v>Total Annual OT Premium</v>
      </c>
      <c r="B29" s="729"/>
      <c r="C29" s="730">
        <f>IF(RFP!D282=0,0,SUMPRODUCT(B27:B28,C27:C28)*12)</f>
        <v>0</v>
      </c>
      <c r="D29" s="729"/>
      <c r="E29" s="874">
        <f>SUMPRODUCT(D27:D28,E27:E28)*12</f>
        <v>0</v>
      </c>
      <c r="F29" s="2103">
        <f>SUMPRODUCT(F27:F28,G27:G28)*12</f>
        <v>0</v>
      </c>
      <c r="G29" s="2104"/>
      <c r="H29" s="2103">
        <f>Underwriting!E69</f>
        <v>0</v>
      </c>
      <c r="I29" s="2104"/>
    </row>
    <row r="30" spans="1:9" x14ac:dyDescent="0.2">
      <c r="A30" s="319" t="s">
        <v>305</v>
      </c>
      <c r="B30" s="2107">
        <f>C16+B24+C29</f>
        <v>0</v>
      </c>
      <c r="C30" s="2108"/>
      <c r="D30" s="2107">
        <f>E16+D24+E29</f>
        <v>0</v>
      </c>
      <c r="E30" s="2108"/>
      <c r="F30" s="2107" t="e">
        <f>F16+F24+F29</f>
        <v>#VALUE!</v>
      </c>
      <c r="G30" s="2108"/>
      <c r="H30" s="2107">
        <f>H16+H24+H29</f>
        <v>0</v>
      </c>
      <c r="I30" s="2108"/>
    </row>
    <row r="31" spans="1:9" x14ac:dyDescent="0.2">
      <c r="A31" s="220" t="s">
        <v>252</v>
      </c>
      <c r="B31" s="2105"/>
      <c r="C31" s="2106"/>
      <c r="D31" s="2105"/>
      <c r="E31" s="2106"/>
      <c r="F31" s="2145"/>
      <c r="G31" s="2146"/>
      <c r="H31" s="2165"/>
      <c r="I31" s="2166"/>
    </row>
    <row r="32" spans="1:9" x14ac:dyDescent="0.2">
      <c r="A32" s="161" t="str">
        <f>Underwriting!A72</f>
        <v xml:space="preserve">    Medical/Rx Drug Admin. Fee</v>
      </c>
      <c r="B32" s="2115" t="str">
        <f>IF(RFP!D284="","",RFP!D284)</f>
        <v/>
      </c>
      <c r="C32" s="2116"/>
      <c r="D32" s="2115" t="str">
        <f>IF(RFP!F284="","",RFP!F284)</f>
        <v/>
      </c>
      <c r="E32" s="2116"/>
      <c r="F32" s="2149" t="str">
        <f>IF(Underwriting!B72="","",Underwriting!B72)</f>
        <v/>
      </c>
      <c r="G32" s="2150"/>
      <c r="H32" s="2149">
        <f>Underwriting!E72</f>
        <v>0</v>
      </c>
      <c r="I32" s="2150"/>
    </row>
    <row r="33" spans="1:12" x14ac:dyDescent="0.2">
      <c r="A33" s="860" t="str">
        <f>Underwriting!A73</f>
        <v xml:space="preserve">    PPO/UR/PBM Access Fee</v>
      </c>
      <c r="B33" s="2115" t="str">
        <f>IF(RFP!D290="","",RFP!D290)</f>
        <v/>
      </c>
      <c r="C33" s="2116"/>
      <c r="D33" s="2115" t="str">
        <f>IF(RFP!F290="","",RFP!F290)</f>
        <v/>
      </c>
      <c r="E33" s="2116"/>
      <c r="F33" s="2149" t="str">
        <f>IF(Underwriting!B73="","",Underwriting!B73)</f>
        <v/>
      </c>
      <c r="G33" s="2150"/>
      <c r="H33" s="2149">
        <f>Underwriting!E73</f>
        <v>0</v>
      </c>
      <c r="I33" s="2150"/>
    </row>
    <row r="34" spans="1:12" x14ac:dyDescent="0.2">
      <c r="A34" s="161" t="str">
        <f>Underwriting!A74</f>
        <v xml:space="preserve">    Broker Consulting Fee</v>
      </c>
      <c r="B34" s="2115" t="str">
        <f>IF(RFP!D288="","",RFP!D288)</f>
        <v/>
      </c>
      <c r="C34" s="2116"/>
      <c r="D34" s="2115" t="str">
        <f>IF(RFP!F288="","",RFP!F288)</f>
        <v/>
      </c>
      <c r="E34" s="2116"/>
      <c r="F34" s="2149" t="str">
        <f>IF(Underwriting!B74="","",Underwriting!B74)</f>
        <v/>
      </c>
      <c r="G34" s="2150"/>
      <c r="H34" s="2119">
        <f>Underwriting!E74</f>
        <v>0</v>
      </c>
      <c r="I34" s="2120"/>
    </row>
    <row r="35" spans="1:12" x14ac:dyDescent="0.2">
      <c r="A35" s="860" t="str">
        <f>Underwriting!A76</f>
        <v xml:space="preserve">    GBS Communitas Large Case Management</v>
      </c>
      <c r="B35" s="2115" t="str">
        <f>IF(RFP!D287="","",RFP!D287)</f>
        <v/>
      </c>
      <c r="C35" s="2116"/>
      <c r="D35" s="2115" t="str">
        <f>IF(RFP!F287="","",RFP!F287)</f>
        <v/>
      </c>
      <c r="E35" s="2116"/>
      <c r="F35" s="2149" t="str">
        <f>IF(Underwriting!B76="","",Underwriting!B76)</f>
        <v/>
      </c>
      <c r="G35" s="2150"/>
      <c r="H35" s="2147">
        <f>Underwriting!E75</f>
        <v>0</v>
      </c>
      <c r="I35" s="2148"/>
    </row>
    <row r="36" spans="1:12" x14ac:dyDescent="0.2">
      <c r="A36" s="860" t="str">
        <f>Underwriting!A75</f>
        <v xml:space="preserve">    COBRA</v>
      </c>
      <c r="B36" s="2115" t="str">
        <f>IF(RFP!D291="","",RFP!D291)</f>
        <v/>
      </c>
      <c r="C36" s="2116"/>
      <c r="D36" s="2115" t="str">
        <f>IF(RFP!F291="","",RFP!F291)</f>
        <v/>
      </c>
      <c r="E36" s="2116"/>
      <c r="F36" s="2119" t="str">
        <f>IF(Underwriting!B75="","",Underwriting!B75)</f>
        <v/>
      </c>
      <c r="G36" s="2120"/>
      <c r="H36" s="954"/>
      <c r="I36" s="955"/>
    </row>
    <row r="37" spans="1:12" x14ac:dyDescent="0.2">
      <c r="A37" s="161" t="str">
        <f>Underwriting!A77</f>
        <v xml:space="preserve">    Healthy Solutions Fee</v>
      </c>
      <c r="B37" s="2115"/>
      <c r="C37" s="2116"/>
      <c r="D37" s="2115"/>
      <c r="E37" s="2116"/>
      <c r="F37" s="2119" t="str">
        <f>IF(Underwriting!B77="","",Underwriting!B77)</f>
        <v/>
      </c>
      <c r="G37" s="2120"/>
      <c r="H37" s="2149">
        <f>Underwriting!E76</f>
        <v>0</v>
      </c>
      <c r="I37" s="2150"/>
    </row>
    <row r="38" spans="1:12" x14ac:dyDescent="0.2">
      <c r="A38" s="217" t="str">
        <f>Underwriting!A78</f>
        <v xml:space="preserve">    Provider Choice Rewards</v>
      </c>
      <c r="B38" s="2153"/>
      <c r="C38" s="2154"/>
      <c r="D38" s="2153"/>
      <c r="E38" s="2154"/>
      <c r="F38" s="2155" t="str">
        <f>IF(Underwriting!B78="","",Underwriting!B78)</f>
        <v/>
      </c>
      <c r="G38" s="2156"/>
      <c r="H38" s="2151">
        <f>Underwriting!E78</f>
        <v>0</v>
      </c>
      <c r="I38" s="2152"/>
    </row>
    <row r="39" spans="1:12" x14ac:dyDescent="0.2">
      <c r="A39" s="217" t="s">
        <v>253</v>
      </c>
      <c r="B39" s="2131" t="str">
        <f>IF(RFP!D292=0,"",RFP!D292)</f>
        <v/>
      </c>
      <c r="C39" s="2132"/>
      <c r="D39" s="2131" t="str">
        <f>IF(RFP!F292=0,"",RFP!F292)</f>
        <v/>
      </c>
      <c r="E39" s="2132"/>
      <c r="F39" s="2155">
        <f>SUM(F32:F38)</f>
        <v>0</v>
      </c>
      <c r="G39" s="2156"/>
      <c r="H39" s="2163">
        <f>SUM(H32:H38)</f>
        <v>0</v>
      </c>
      <c r="I39" s="2164"/>
    </row>
    <row r="40" spans="1:12" x14ac:dyDescent="0.2">
      <c r="A40" s="218" t="s">
        <v>310</v>
      </c>
      <c r="B40" s="2131">
        <f>IF(RFP!D293=0,LevelFundedWorksheet!B32,RFP!D293)</f>
        <v>0</v>
      </c>
      <c r="C40" s="2132"/>
      <c r="D40" s="2131">
        <f>IF(RFP!F293=0,LevelFundedWorksheet!E32,RFP!F293)</f>
        <v>0</v>
      </c>
      <c r="E40" s="2132"/>
      <c r="F40" s="2111">
        <f>F39*Underwriting!F35*12</f>
        <v>0</v>
      </c>
      <c r="G40" s="2112"/>
      <c r="H40" s="2111">
        <f>H39*Underwriting!F35*12</f>
        <v>0</v>
      </c>
      <c r="I40" s="2112"/>
    </row>
    <row r="41" spans="1:12" hidden="1" x14ac:dyDescent="0.2">
      <c r="A41" s="219" t="s">
        <v>308</v>
      </c>
      <c r="B41" s="399"/>
      <c r="C41" s="398"/>
      <c r="D41" s="399"/>
      <c r="E41" s="398"/>
      <c r="F41" s="2137" t="e">
        <f>F26+F40</f>
        <v>#VALUE!</v>
      </c>
      <c r="G41" s="2138"/>
      <c r="H41" s="2137">
        <f>H30+H40</f>
        <v>0</v>
      </c>
      <c r="I41" s="2138"/>
    </row>
    <row r="42" spans="1:12" x14ac:dyDescent="0.2">
      <c r="A42" s="323" t="s">
        <v>309</v>
      </c>
      <c r="B42" s="2113">
        <f>B30+B40</f>
        <v>0</v>
      </c>
      <c r="C42" s="2114"/>
      <c r="D42" s="2113">
        <f>D30+D40</f>
        <v>0</v>
      </c>
      <c r="E42" s="2114"/>
      <c r="F42" s="2133" t="e">
        <f>F30+F40</f>
        <v>#VALUE!</v>
      </c>
      <c r="G42" s="2134"/>
      <c r="H42" s="2133">
        <f>H30+H40</f>
        <v>0</v>
      </c>
      <c r="I42" s="2134"/>
    </row>
    <row r="43" spans="1:12" x14ac:dyDescent="0.2">
      <c r="A43" s="327" t="s">
        <v>291</v>
      </c>
      <c r="B43" s="350" t="s">
        <v>185</v>
      </c>
      <c r="C43" s="728"/>
      <c r="D43" s="350" t="s">
        <v>185</v>
      </c>
      <c r="E43" s="728"/>
      <c r="F43" s="351" t="s">
        <v>185</v>
      </c>
      <c r="G43" s="330"/>
      <c r="H43" s="351" t="s">
        <v>185</v>
      </c>
      <c r="I43" s="330"/>
      <c r="L43" s="1193"/>
    </row>
    <row r="44" spans="1:12" x14ac:dyDescent="0.2">
      <c r="A44" s="161" t="s">
        <v>249</v>
      </c>
      <c r="B44" s="307">
        <f>B18</f>
        <v>0</v>
      </c>
      <c r="C44" s="648" t="str">
        <f>IF(RFP!D297="","",RFP!D297)</f>
        <v/>
      </c>
      <c r="D44" s="307">
        <f>D18</f>
        <v>0</v>
      </c>
      <c r="E44" s="1194" t="str">
        <f>IF(RFP!F297="","",RFP!F297)</f>
        <v/>
      </c>
      <c r="F44" s="307">
        <f>F18</f>
        <v>0</v>
      </c>
      <c r="G44" s="389">
        <f>Underwriting!B85</f>
        <v>0</v>
      </c>
      <c r="H44" s="313">
        <f>H18</f>
        <v>0</v>
      </c>
      <c r="I44" s="389">
        <f>Underwriting!E85</f>
        <v>0</v>
      </c>
      <c r="L44" s="1193"/>
    </row>
    <row r="45" spans="1:12" x14ac:dyDescent="0.2">
      <c r="A45" s="161" t="s">
        <v>250</v>
      </c>
      <c r="B45" s="307">
        <f>B19</f>
        <v>0</v>
      </c>
      <c r="C45" s="1194" t="str">
        <f>IF(RFP!D298="","",RFP!D298)</f>
        <v/>
      </c>
      <c r="D45" s="307">
        <f>D19</f>
        <v>0</v>
      </c>
      <c r="E45" s="1194" t="str">
        <f>IF(RFP!F298="","",RFP!F298)</f>
        <v/>
      </c>
      <c r="F45" s="307">
        <f>F19</f>
        <v>0</v>
      </c>
      <c r="G45" s="389">
        <f>Underwriting!B86</f>
        <v>0</v>
      </c>
      <c r="H45" s="313">
        <f>H19</f>
        <v>0</v>
      </c>
      <c r="I45" s="389">
        <f>Underwriting!E86</f>
        <v>0</v>
      </c>
    </row>
    <row r="46" spans="1:12" x14ac:dyDescent="0.2">
      <c r="A46" s="161" t="s">
        <v>442</v>
      </c>
      <c r="B46" s="307">
        <f>B20</f>
        <v>0</v>
      </c>
      <c r="C46" s="1194" t="str">
        <f>IF(RFP!D299="","",RFP!D299)</f>
        <v/>
      </c>
      <c r="D46" s="307">
        <f>D20</f>
        <v>0</v>
      </c>
      <c r="E46" s="1194" t="str">
        <f>IF(RFP!F299="","",RFP!F299)</f>
        <v/>
      </c>
      <c r="F46" s="307">
        <f>F20</f>
        <v>0</v>
      </c>
      <c r="G46" s="389">
        <f>Underwriting!B87</f>
        <v>0</v>
      </c>
      <c r="H46" s="313">
        <f>H20</f>
        <v>0</v>
      </c>
      <c r="I46" s="389">
        <f>Underwriting!E87</f>
        <v>0</v>
      </c>
    </row>
    <row r="47" spans="1:12" x14ac:dyDescent="0.2">
      <c r="A47" s="217" t="s">
        <v>251</v>
      </c>
      <c r="B47" s="308">
        <f>B21</f>
        <v>0</v>
      </c>
      <c r="C47" s="1194" t="str">
        <f>IF(RFP!D300="","",RFP!D300)</f>
        <v/>
      </c>
      <c r="D47" s="308">
        <f>D21</f>
        <v>0</v>
      </c>
      <c r="E47" s="1194" t="str">
        <f>IF(RFP!F300="","",RFP!F300)</f>
        <v/>
      </c>
      <c r="F47" s="308">
        <f>F21</f>
        <v>0</v>
      </c>
      <c r="G47" s="393">
        <f>Underwriting!B88</f>
        <v>0</v>
      </c>
      <c r="H47" s="314">
        <f>H21</f>
        <v>0</v>
      </c>
      <c r="I47" s="393">
        <f>Underwriting!E88</f>
        <v>0</v>
      </c>
    </row>
    <row r="48" spans="1:12" hidden="1" x14ac:dyDescent="0.2">
      <c r="A48" s="218" t="s">
        <v>254</v>
      </c>
      <c r="B48" s="2161"/>
      <c r="C48" s="2162"/>
      <c r="D48" s="329"/>
      <c r="E48" s="328"/>
      <c r="F48" s="2111">
        <f>F50/Underwriting!B84</f>
        <v>0</v>
      </c>
      <c r="G48" s="2112"/>
      <c r="H48" s="2111" t="e">
        <f>H50/Underwriting!E84</f>
        <v>#DIV/0!</v>
      </c>
      <c r="I48" s="2112"/>
    </row>
    <row r="49" spans="1:9" x14ac:dyDescent="0.2">
      <c r="A49" s="415" t="s">
        <v>306</v>
      </c>
      <c r="B49" s="2117">
        <f>B51/Underwriting!B84</f>
        <v>0</v>
      </c>
      <c r="C49" s="2118"/>
      <c r="D49" s="2117">
        <f>D51/Underwriting!B84</f>
        <v>0</v>
      </c>
      <c r="E49" s="2118"/>
      <c r="F49" s="2135">
        <f>F48</f>
        <v>0</v>
      </c>
      <c r="G49" s="2136"/>
      <c r="H49" s="2135" t="e">
        <f>H48</f>
        <v>#DIV/0!</v>
      </c>
      <c r="I49" s="2136"/>
    </row>
    <row r="50" spans="1:9" hidden="1" x14ac:dyDescent="0.2">
      <c r="A50" s="218" t="s">
        <v>307</v>
      </c>
      <c r="B50" s="733"/>
      <c r="C50" s="734"/>
      <c r="D50" s="733"/>
      <c r="E50" s="734"/>
      <c r="F50" s="2111">
        <f>(G44*F44+F45*G45+G46*F46+F47*G47)*12</f>
        <v>0</v>
      </c>
      <c r="G50" s="2112"/>
      <c r="H50" s="2111">
        <f>(I44*H44+H45*I45+I46*H46+H47*I47)*12</f>
        <v>0</v>
      </c>
      <c r="I50" s="2112"/>
    </row>
    <row r="51" spans="1:9" x14ac:dyDescent="0.2">
      <c r="A51" s="414" t="s">
        <v>292</v>
      </c>
      <c r="B51" s="2117">
        <f>IF(RFP!D302=0,LevelFundedWorksheet!B128,RFP!D302)</f>
        <v>0</v>
      </c>
      <c r="C51" s="2118"/>
      <c r="D51" s="2117">
        <f>IF(RFP!F302=0,LevelFundedWorksheet!E128,RFP!F302)</f>
        <v>0</v>
      </c>
      <c r="E51" s="2118"/>
      <c r="F51" s="2135">
        <f>F50</f>
        <v>0</v>
      </c>
      <c r="G51" s="2136"/>
      <c r="H51" s="2135">
        <f>H50</f>
        <v>0</v>
      </c>
      <c r="I51" s="2136"/>
    </row>
    <row r="52" spans="1:9" x14ac:dyDescent="0.2">
      <c r="A52" s="219" t="s">
        <v>255</v>
      </c>
      <c r="B52" s="2131">
        <f>RFP!D196+RFP!H194</f>
        <v>0</v>
      </c>
      <c r="C52" s="2132"/>
      <c r="D52" s="2131">
        <f>B52</f>
        <v>0</v>
      </c>
      <c r="E52" s="2132"/>
      <c r="F52" s="2151">
        <f>Underwriting!B93</f>
        <v>0</v>
      </c>
      <c r="G52" s="2152"/>
      <c r="H52" s="2151">
        <f>Underwriting!E93</f>
        <v>0</v>
      </c>
      <c r="I52" s="2152"/>
    </row>
    <row r="53" spans="1:9" hidden="1" x14ac:dyDescent="0.2">
      <c r="A53" s="219" t="s">
        <v>293</v>
      </c>
      <c r="B53" s="396"/>
      <c r="C53" s="395"/>
      <c r="D53" s="396"/>
      <c r="E53" s="395"/>
      <c r="F53" s="2159" t="e">
        <f>F41+F48+F52</f>
        <v>#VALUE!</v>
      </c>
      <c r="G53" s="2160"/>
      <c r="H53" s="2159" t="e">
        <f>H41+H48+H52</f>
        <v>#DIV/0!</v>
      </c>
      <c r="I53" s="2160"/>
    </row>
    <row r="54" spans="1:9" x14ac:dyDescent="0.2">
      <c r="A54" s="324" t="s">
        <v>256</v>
      </c>
      <c r="B54" s="2103">
        <f>B42+B49+B52</f>
        <v>0</v>
      </c>
      <c r="C54" s="2104"/>
      <c r="D54" s="2103">
        <f>D42+D49+D52</f>
        <v>0</v>
      </c>
      <c r="E54" s="2104"/>
      <c r="F54" s="2109" t="e">
        <f>F42+F49+F52</f>
        <v>#VALUE!</v>
      </c>
      <c r="G54" s="2110"/>
      <c r="H54" s="2109" t="e">
        <f>H42+H49+H52</f>
        <v>#DIV/0!</v>
      </c>
      <c r="I54" s="2110"/>
    </row>
    <row r="55" spans="1:9" hidden="1" x14ac:dyDescent="0.2">
      <c r="A55" s="218" t="s">
        <v>294</v>
      </c>
      <c r="B55" s="399"/>
      <c r="C55" s="398"/>
      <c r="D55" s="399"/>
      <c r="E55" s="398"/>
      <c r="F55" s="2111" t="e">
        <f>F41+F50</f>
        <v>#VALUE!</v>
      </c>
      <c r="G55" s="2112"/>
      <c r="H55" s="2111">
        <f>H41+H50</f>
        <v>0</v>
      </c>
      <c r="I55" s="2112"/>
    </row>
    <row r="56" spans="1:9" ht="13.5" thickBot="1" x14ac:dyDescent="0.25">
      <c r="A56" s="400" t="s">
        <v>257</v>
      </c>
      <c r="B56" s="2157">
        <f>B42+B51+B52</f>
        <v>0</v>
      </c>
      <c r="C56" s="2158"/>
      <c r="D56" s="2157">
        <f>D42+D51+D52</f>
        <v>0</v>
      </c>
      <c r="E56" s="2158"/>
      <c r="F56" s="2129" t="e">
        <f>F42+F51+F52</f>
        <v>#VALUE!</v>
      </c>
      <c r="G56" s="2130"/>
      <c r="H56" s="2129">
        <f>H42+H51+H52</f>
        <v>0</v>
      </c>
      <c r="I56" s="2130"/>
    </row>
    <row r="57" spans="1:9" s="2" customFormat="1" x14ac:dyDescent="0.2">
      <c r="A57" s="403" t="s">
        <v>535</v>
      </c>
      <c r="B57" s="2127"/>
      <c r="C57" s="2128"/>
      <c r="D57" s="2125" t="e">
        <f>D54/B54-100%</f>
        <v>#DIV/0!</v>
      </c>
      <c r="E57" s="2126"/>
      <c r="F57" s="2125" t="e">
        <f>F54/B54-100%</f>
        <v>#VALUE!</v>
      </c>
      <c r="G57" s="2126"/>
      <c r="H57" s="2125" t="e">
        <f>H54/B56-100%</f>
        <v>#DIV/0!</v>
      </c>
      <c r="I57" s="2126"/>
    </row>
    <row r="58" spans="1:9" s="2" customFormat="1" ht="13.5" thickBot="1" x14ac:dyDescent="0.25">
      <c r="A58" s="404" t="s">
        <v>608</v>
      </c>
      <c r="B58" s="2123"/>
      <c r="C58" s="2124"/>
      <c r="D58" s="2121">
        <f>D54-B54</f>
        <v>0</v>
      </c>
      <c r="E58" s="2122"/>
      <c r="F58" s="2121" t="e">
        <f>F54-B54</f>
        <v>#VALUE!</v>
      </c>
      <c r="G58" s="2122"/>
      <c r="H58" s="2121" t="e">
        <f>H54-B56</f>
        <v>#DIV/0!</v>
      </c>
      <c r="I58" s="2122"/>
    </row>
    <row r="59" spans="1:9" x14ac:dyDescent="0.2">
      <c r="B59" s="305"/>
      <c r="C59" s="162"/>
    </row>
    <row r="60" spans="1:9" x14ac:dyDescent="0.2">
      <c r="B60" s="305"/>
      <c r="C60" s="162"/>
    </row>
  </sheetData>
  <sheetProtection password="C683" sheet="1" objects="1" scenarios="1"/>
  <mergeCells count="117">
    <mergeCell ref="E1:G1"/>
    <mergeCell ref="E2:G2"/>
    <mergeCell ref="E3:G3"/>
    <mergeCell ref="H31:I31"/>
    <mergeCell ref="H32:I32"/>
    <mergeCell ref="H33:I33"/>
    <mergeCell ref="B33:C33"/>
    <mergeCell ref="F55:G55"/>
    <mergeCell ref="D32:E32"/>
    <mergeCell ref="B7:C7"/>
    <mergeCell ref="D7:E7"/>
    <mergeCell ref="F7:G7"/>
    <mergeCell ref="A5:I5"/>
    <mergeCell ref="A8:A9"/>
    <mergeCell ref="F8:G9"/>
    <mergeCell ref="H8:I9"/>
    <mergeCell ref="B22:C22"/>
    <mergeCell ref="B24:C24"/>
    <mergeCell ref="B8:C9"/>
    <mergeCell ref="D8:E9"/>
    <mergeCell ref="H7:I7"/>
    <mergeCell ref="H22:I22"/>
    <mergeCell ref="H16:I16"/>
    <mergeCell ref="D22:E22"/>
    <mergeCell ref="H56:I56"/>
    <mergeCell ref="D56:E56"/>
    <mergeCell ref="B56:C56"/>
    <mergeCell ref="D39:E39"/>
    <mergeCell ref="F33:G33"/>
    <mergeCell ref="H34:I34"/>
    <mergeCell ref="F32:G32"/>
    <mergeCell ref="F41:G41"/>
    <mergeCell ref="F39:G39"/>
    <mergeCell ref="H41:I41"/>
    <mergeCell ref="H54:I54"/>
    <mergeCell ref="F53:G53"/>
    <mergeCell ref="D54:E54"/>
    <mergeCell ref="B54:C54"/>
    <mergeCell ref="B48:C48"/>
    <mergeCell ref="B42:C42"/>
    <mergeCell ref="B34:C34"/>
    <mergeCell ref="B35:C35"/>
    <mergeCell ref="B37:C37"/>
    <mergeCell ref="H39:I39"/>
    <mergeCell ref="H48:I48"/>
    <mergeCell ref="H53:I53"/>
    <mergeCell ref="H55:I55"/>
    <mergeCell ref="D38:E38"/>
    <mergeCell ref="H52:I52"/>
    <mergeCell ref="F48:G48"/>
    <mergeCell ref="B40:C40"/>
    <mergeCell ref="B38:C38"/>
    <mergeCell ref="H49:I49"/>
    <mergeCell ref="H50:I50"/>
    <mergeCell ref="B52:C52"/>
    <mergeCell ref="F52:G52"/>
    <mergeCell ref="D40:E40"/>
    <mergeCell ref="D52:E52"/>
    <mergeCell ref="F38:G38"/>
    <mergeCell ref="H42:I42"/>
    <mergeCell ref="H57:I57"/>
    <mergeCell ref="H58:I58"/>
    <mergeCell ref="H51:I51"/>
    <mergeCell ref="H40:I40"/>
    <mergeCell ref="F23:G23"/>
    <mergeCell ref="H24:I24"/>
    <mergeCell ref="H26:I26"/>
    <mergeCell ref="H15:I15"/>
    <mergeCell ref="F49:G49"/>
    <mergeCell ref="F16:G16"/>
    <mergeCell ref="F31:G31"/>
    <mergeCell ref="F22:G22"/>
    <mergeCell ref="F30:G30"/>
    <mergeCell ref="H35:I35"/>
    <mergeCell ref="H37:I37"/>
    <mergeCell ref="H38:I38"/>
    <mergeCell ref="F34:G34"/>
    <mergeCell ref="F24:G24"/>
    <mergeCell ref="H29:I29"/>
    <mergeCell ref="F35:G35"/>
    <mergeCell ref="F15:G15"/>
    <mergeCell ref="F26:G26"/>
    <mergeCell ref="H23:I23"/>
    <mergeCell ref="H30:I30"/>
    <mergeCell ref="F58:G58"/>
    <mergeCell ref="B58:C58"/>
    <mergeCell ref="D57:E57"/>
    <mergeCell ref="D58:E58"/>
    <mergeCell ref="F57:G57"/>
    <mergeCell ref="B57:C57"/>
    <mergeCell ref="F56:G56"/>
    <mergeCell ref="B39:C39"/>
    <mergeCell ref="D34:E34"/>
    <mergeCell ref="F42:G42"/>
    <mergeCell ref="F40:G40"/>
    <mergeCell ref="F51:G51"/>
    <mergeCell ref="D37:E37"/>
    <mergeCell ref="D35:E35"/>
    <mergeCell ref="F37:G37"/>
    <mergeCell ref="D24:E24"/>
    <mergeCell ref="F29:G29"/>
    <mergeCell ref="D31:E31"/>
    <mergeCell ref="D30:E30"/>
    <mergeCell ref="B30:C30"/>
    <mergeCell ref="B31:C31"/>
    <mergeCell ref="F54:G54"/>
    <mergeCell ref="F50:G50"/>
    <mergeCell ref="D42:E42"/>
    <mergeCell ref="B32:C32"/>
    <mergeCell ref="B51:C51"/>
    <mergeCell ref="D49:E49"/>
    <mergeCell ref="D51:E51"/>
    <mergeCell ref="B49:C49"/>
    <mergeCell ref="D33:E33"/>
    <mergeCell ref="B36:C36"/>
    <mergeCell ref="D36:E36"/>
    <mergeCell ref="F36:G36"/>
  </mergeCells>
  <printOptions horizontalCentered="1"/>
  <pageMargins left="0.2" right="0.2" top="0.25" bottom="0.25" header="0" footer="0"/>
  <pageSetup scale="8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0"/>
  <sheetViews>
    <sheetView zoomScaleNormal="100" workbookViewId="0">
      <selection activeCell="D7" sqref="D7:E7"/>
    </sheetView>
  </sheetViews>
  <sheetFormatPr defaultRowHeight="12.75" x14ac:dyDescent="0.2"/>
  <cols>
    <col min="1" max="1" width="37.140625" customWidth="1"/>
    <col min="2" max="2" width="3.85546875" style="306" customWidth="1"/>
    <col min="3" max="3" width="18.7109375" customWidth="1"/>
    <col min="4" max="4" width="3.85546875" style="306" customWidth="1"/>
    <col min="5" max="5" width="18.7109375" customWidth="1"/>
    <col min="6" max="6" width="3.85546875" style="2" customWidth="1"/>
    <col min="7" max="7" width="18.7109375" style="2" customWidth="1"/>
    <col min="8" max="8" width="3.85546875" style="306" customWidth="1"/>
    <col min="9" max="9" width="18.7109375" customWidth="1"/>
    <col min="10" max="10" width="3.85546875" hidden="1" customWidth="1"/>
    <col min="11" max="11" width="18.7109375" hidden="1" customWidth="1"/>
    <col min="12" max="12" width="11.140625" bestFit="1" customWidth="1"/>
  </cols>
  <sheetData>
    <row r="1" spans="1:11" ht="19.5" x14ac:dyDescent="0.3">
      <c r="D1" s="114" t="s">
        <v>199</v>
      </c>
      <c r="E1" s="1973" t="str">
        <f>RFP!C10</f>
        <v>Required</v>
      </c>
      <c r="F1" s="1973"/>
      <c r="G1" s="1973"/>
      <c r="H1" s="1973"/>
      <c r="I1" s="1973"/>
    </row>
    <row r="2" spans="1:11" ht="15.75" customHeight="1" x14ac:dyDescent="0.25">
      <c r="D2" s="67" t="s">
        <v>200</v>
      </c>
      <c r="E2" s="1639" t="str">
        <f>RFP!C238</f>
        <v>Required</v>
      </c>
      <c r="F2" s="1639"/>
      <c r="G2" s="1639"/>
      <c r="H2" s="1639"/>
      <c r="I2" s="1639"/>
    </row>
    <row r="3" spans="1:11" ht="15.75" customHeight="1" x14ac:dyDescent="0.25">
      <c r="D3" s="67" t="s">
        <v>201</v>
      </c>
      <c r="E3" s="1974" t="str">
        <f>RFP!G41</f>
        <v>Required</v>
      </c>
      <c r="F3" s="1974"/>
      <c r="G3" s="1974"/>
      <c r="H3" s="1974"/>
      <c r="I3" s="1974"/>
    </row>
    <row r="5" spans="1:11" ht="18" customHeight="1" x14ac:dyDescent="0.25">
      <c r="A5" s="1975" t="s">
        <v>479</v>
      </c>
      <c r="B5" s="1975"/>
      <c r="C5" s="1975"/>
      <c r="D5" s="1975"/>
      <c r="E5" s="1975"/>
      <c r="F5" s="1975"/>
      <c r="G5" s="1975"/>
      <c r="H5" s="1975"/>
      <c r="I5" s="1975"/>
      <c r="J5" s="1975"/>
      <c r="K5" s="1975"/>
    </row>
    <row r="6" spans="1:11" ht="15.75" customHeight="1" x14ac:dyDescent="0.2"/>
    <row r="7" spans="1:11" s="125" customFormat="1" ht="13.5" thickBot="1" x14ac:dyDescent="0.25">
      <c r="A7" s="2"/>
      <c r="B7" s="2167" t="str">
        <f>Underwriting!A18</f>
        <v>Current</v>
      </c>
      <c r="C7" s="2167"/>
      <c r="D7" s="2219" t="str">
        <f>'Benefit &amp; Rate Comp. - 2 Plans'!F7</f>
        <v>Renewal</v>
      </c>
      <c r="E7" s="2219"/>
      <c r="F7" s="2168">
        <f>Underwriting!B45</f>
        <v>0</v>
      </c>
      <c r="G7" s="2168"/>
      <c r="H7" s="2168">
        <f>Underwriting!C45</f>
        <v>0</v>
      </c>
      <c r="I7" s="2168"/>
      <c r="J7" s="1976" t="str">
        <f>Underwriting!E45</f>
        <v>HealthySolutions</v>
      </c>
      <c r="K7" s="1976"/>
    </row>
    <row r="8" spans="1:11" ht="17.25" customHeight="1" x14ac:dyDescent="0.2">
      <c r="A8" s="2169" t="s">
        <v>349</v>
      </c>
      <c r="B8" s="2179" t="str">
        <f>RFP!C41</f>
        <v>Required</v>
      </c>
      <c r="C8" s="2180"/>
      <c r="D8" s="2065" t="str">
        <f>B8</f>
        <v>Required</v>
      </c>
      <c r="E8" s="2180"/>
      <c r="F8" s="2171">
        <f>Underwriting!B46</f>
        <v>0</v>
      </c>
      <c r="G8" s="2172"/>
      <c r="H8" s="2171">
        <f>Underwriting!C46</f>
        <v>0</v>
      </c>
      <c r="I8" s="2172"/>
      <c r="J8" s="2175">
        <f>Underwriting!E46</f>
        <v>0</v>
      </c>
      <c r="K8" s="2176"/>
    </row>
    <row r="9" spans="1:11" ht="13.5" customHeight="1" thickBot="1" x14ac:dyDescent="0.25">
      <c r="A9" s="2170"/>
      <c r="B9" s="2181"/>
      <c r="C9" s="2182"/>
      <c r="D9" s="2218"/>
      <c r="E9" s="2182"/>
      <c r="F9" s="2173"/>
      <c r="G9" s="2174"/>
      <c r="H9" s="2173"/>
      <c r="I9" s="2174"/>
      <c r="J9" s="2177"/>
      <c r="K9" s="2178"/>
    </row>
    <row r="10" spans="1:11" x14ac:dyDescent="0.2">
      <c r="A10" s="367" t="s">
        <v>248</v>
      </c>
      <c r="B10" s="308" t="s">
        <v>185</v>
      </c>
      <c r="C10" s="309"/>
      <c r="D10" s="320" t="s">
        <v>185</v>
      </c>
      <c r="E10" s="309"/>
      <c r="F10" s="347" t="s">
        <v>185</v>
      </c>
      <c r="G10" s="368"/>
      <c r="H10" s="348" t="s">
        <v>185</v>
      </c>
      <c r="I10" s="310"/>
      <c r="J10" s="348" t="s">
        <v>185</v>
      </c>
      <c r="K10" s="310"/>
    </row>
    <row r="11" spans="1:11" x14ac:dyDescent="0.2">
      <c r="A11" s="161" t="s">
        <v>249</v>
      </c>
      <c r="B11" s="307">
        <f>'SF Illustration - 1 Plan'!B11</f>
        <v>0</v>
      </c>
      <c r="C11" s="1112" t="str">
        <f>'SF Illustration - 1 Plan'!C11</f>
        <v/>
      </c>
      <c r="D11" s="318">
        <f>'SF Illustration - 1 Plan'!D11</f>
        <v>0</v>
      </c>
      <c r="E11" s="648" t="str">
        <f>'SF Illustration - 1 Plan'!E11</f>
        <v/>
      </c>
      <c r="F11" s="313">
        <f>Underwriting!B31</f>
        <v>0</v>
      </c>
      <c r="G11" s="389" t="str">
        <f>'SF Illustration - 1 Plan'!G11</f>
        <v/>
      </c>
      <c r="H11" s="313">
        <f>Underwriting!C31</f>
        <v>0</v>
      </c>
      <c r="I11" s="389">
        <f>Underwriting!C51</f>
        <v>0</v>
      </c>
      <c r="J11" s="313">
        <f>Underwriting!E31</f>
        <v>0</v>
      </c>
      <c r="K11" s="389">
        <f>Underwriting!E51</f>
        <v>0</v>
      </c>
    </row>
    <row r="12" spans="1:11" x14ac:dyDescent="0.2">
      <c r="A12" s="161" t="s">
        <v>250</v>
      </c>
      <c r="B12" s="307">
        <f>'SF Illustration - 1 Plan'!B12</f>
        <v>0</v>
      </c>
      <c r="C12" s="1112" t="str">
        <f>'SF Illustration - 1 Plan'!C12</f>
        <v/>
      </c>
      <c r="D12" s="318">
        <f>'SF Illustration - 1 Plan'!D12</f>
        <v>0</v>
      </c>
      <c r="E12" s="951" t="str">
        <f>'SF Illustration - 1 Plan'!E12</f>
        <v/>
      </c>
      <c r="F12" s="313">
        <f>Underwriting!B32</f>
        <v>0</v>
      </c>
      <c r="G12" s="389" t="str">
        <f>'SF Illustration - 1 Plan'!G12</f>
        <v/>
      </c>
      <c r="H12" s="313">
        <f>Underwriting!C32</f>
        <v>0</v>
      </c>
      <c r="I12" s="389">
        <f>Underwriting!C52</f>
        <v>0</v>
      </c>
      <c r="J12" s="313">
        <f>Underwriting!E32</f>
        <v>0</v>
      </c>
      <c r="K12" s="389">
        <f>Underwriting!E52</f>
        <v>0</v>
      </c>
    </row>
    <row r="13" spans="1:11" x14ac:dyDescent="0.2">
      <c r="A13" s="161" t="s">
        <v>442</v>
      </c>
      <c r="B13" s="307">
        <f>'SF Illustration - 1 Plan'!B13</f>
        <v>0</v>
      </c>
      <c r="C13" s="1112" t="str">
        <f>'SF Illustration - 1 Plan'!C13</f>
        <v/>
      </c>
      <c r="D13" s="318">
        <f>'SF Illustration - 1 Plan'!D13</f>
        <v>0</v>
      </c>
      <c r="E13" s="951" t="str">
        <f>'SF Illustration - 1 Plan'!E13</f>
        <v/>
      </c>
      <c r="F13" s="313">
        <f>Underwriting!B33</f>
        <v>0</v>
      </c>
      <c r="G13" s="389" t="str">
        <f>'SF Illustration - 1 Plan'!G13</f>
        <v/>
      </c>
      <c r="H13" s="313">
        <f>Underwriting!C33</f>
        <v>0</v>
      </c>
      <c r="I13" s="389">
        <f>Underwriting!C53</f>
        <v>0</v>
      </c>
      <c r="J13" s="313">
        <f>Underwriting!E33</f>
        <v>0</v>
      </c>
      <c r="K13" s="389">
        <f>Underwriting!E53</f>
        <v>0</v>
      </c>
    </row>
    <row r="14" spans="1:11" x14ac:dyDescent="0.2">
      <c r="A14" s="217" t="s">
        <v>251</v>
      </c>
      <c r="B14" s="307">
        <f>'SF Illustration - 1 Plan'!B14</f>
        <v>0</v>
      </c>
      <c r="C14" s="1112" t="str">
        <f>'SF Illustration - 1 Plan'!C14</f>
        <v/>
      </c>
      <c r="D14" s="318">
        <f>'SF Illustration - 1 Plan'!D14</f>
        <v>0</v>
      </c>
      <c r="E14" s="951" t="str">
        <f>'SF Illustration - 1 Plan'!E14</f>
        <v/>
      </c>
      <c r="F14" s="314">
        <f>Underwriting!B23</f>
        <v>0</v>
      </c>
      <c r="G14" s="1213" t="str">
        <f>'SF Illustration - 1 Plan'!G14</f>
        <v/>
      </c>
      <c r="H14" s="314">
        <f>Underwriting!C34</f>
        <v>0</v>
      </c>
      <c r="I14" s="393">
        <f>Underwriting!C54</f>
        <v>0</v>
      </c>
      <c r="J14" s="314">
        <f>Underwriting!E34</f>
        <v>0</v>
      </c>
      <c r="K14" s="393">
        <f>Underwriting!E54</f>
        <v>0</v>
      </c>
    </row>
    <row r="15" spans="1:11" ht="12.75" hidden="1" customHeight="1" x14ac:dyDescent="0.2">
      <c r="A15" s="218" t="s">
        <v>300</v>
      </c>
      <c r="B15" s="384"/>
      <c r="C15" s="365"/>
      <c r="D15" s="383"/>
      <c r="E15" s="365"/>
      <c r="F15" s="2137" t="e">
        <f>(F11*G11+F12*G12+F13*G13+F14*G14)*12</f>
        <v>#VALUE!</v>
      </c>
      <c r="G15" s="2138"/>
      <c r="H15" s="2137">
        <f>(H11*I11+H12*I12+H13*I13+H14*I14)*12</f>
        <v>0</v>
      </c>
      <c r="I15" s="2138"/>
      <c r="J15" s="852"/>
      <c r="K15" s="853"/>
    </row>
    <row r="16" spans="1:11" x14ac:dyDescent="0.2">
      <c r="A16" s="319" t="s">
        <v>301</v>
      </c>
      <c r="B16" s="2103">
        <f>'SF Illustration - 1 Plan'!C16</f>
        <v>0</v>
      </c>
      <c r="C16" s="2104"/>
      <c r="D16" s="2213">
        <f>'SF Illustration - 1 Plan'!E16</f>
        <v>0</v>
      </c>
      <c r="E16" s="2104"/>
      <c r="F16" s="2195" t="e">
        <f>F15+H15</f>
        <v>#VALUE!</v>
      </c>
      <c r="G16" s="2208"/>
      <c r="H16" s="2208"/>
      <c r="I16" s="2196"/>
      <c r="J16" s="2195">
        <f>J11*K11+J12*K12+J13*K13+J14*K14</f>
        <v>0</v>
      </c>
      <c r="K16" s="2196"/>
    </row>
    <row r="17" spans="1:11" x14ac:dyDescent="0.2">
      <c r="A17" s="364" t="s">
        <v>290</v>
      </c>
      <c r="B17" s="349" t="s">
        <v>185</v>
      </c>
      <c r="C17" s="365"/>
      <c r="D17" s="374" t="s">
        <v>185</v>
      </c>
      <c r="E17" s="365"/>
      <c r="F17" s="349" t="s">
        <v>185</v>
      </c>
      <c r="G17" s="366"/>
      <c r="H17" s="349" t="s">
        <v>185</v>
      </c>
      <c r="I17" s="365"/>
      <c r="J17" s="349" t="s">
        <v>185</v>
      </c>
      <c r="K17" s="365"/>
    </row>
    <row r="18" spans="1:11" x14ac:dyDescent="0.2">
      <c r="A18" s="321" t="s">
        <v>249</v>
      </c>
      <c r="B18" s="307">
        <f>B11</f>
        <v>0</v>
      </c>
      <c r="C18" s="1112" t="str">
        <f>'SF Illustration - 1 Plan'!C18</f>
        <v/>
      </c>
      <c r="D18" s="318">
        <f>D11</f>
        <v>0</v>
      </c>
      <c r="E18" s="648" t="str">
        <f>'SF Illustration - 1 Plan'!E18</f>
        <v/>
      </c>
      <c r="F18" s="307">
        <f>F11</f>
        <v>0</v>
      </c>
      <c r="G18" s="390" t="str">
        <f>'SF Illustration - 1 Plan'!G18</f>
        <v/>
      </c>
      <c r="H18" s="307">
        <f>H11</f>
        <v>0</v>
      </c>
      <c r="I18" s="391">
        <f>Underwriting!C58</f>
        <v>0</v>
      </c>
      <c r="J18" s="307">
        <f>J11</f>
        <v>0</v>
      </c>
      <c r="K18" s="391">
        <f>Underwriting!E58</f>
        <v>0</v>
      </c>
    </row>
    <row r="19" spans="1:11" x14ac:dyDescent="0.2">
      <c r="A19" s="321" t="s">
        <v>250</v>
      </c>
      <c r="B19" s="307">
        <f>B12</f>
        <v>0</v>
      </c>
      <c r="C19" s="1112" t="str">
        <f>'SF Illustration - 1 Plan'!C19</f>
        <v/>
      </c>
      <c r="D19" s="318">
        <f>D12</f>
        <v>0</v>
      </c>
      <c r="E19" s="951" t="str">
        <f>'SF Illustration - 1 Plan'!E19</f>
        <v/>
      </c>
      <c r="F19" s="307">
        <f>F12</f>
        <v>0</v>
      </c>
      <c r="G19" s="390" t="str">
        <f>'SF Illustration - 1 Plan'!G19</f>
        <v/>
      </c>
      <c r="H19" s="307">
        <f>H12</f>
        <v>0</v>
      </c>
      <c r="I19" s="391">
        <f>Underwriting!C59</f>
        <v>0</v>
      </c>
      <c r="J19" s="307">
        <f>J12</f>
        <v>0</v>
      </c>
      <c r="K19" s="391">
        <f>Underwriting!E59</f>
        <v>0</v>
      </c>
    </row>
    <row r="20" spans="1:11" x14ac:dyDescent="0.2">
      <c r="A20" s="321" t="s">
        <v>442</v>
      </c>
      <c r="B20" s="307">
        <f>B13</f>
        <v>0</v>
      </c>
      <c r="C20" s="1112" t="str">
        <f>'SF Illustration - 1 Plan'!C20</f>
        <v/>
      </c>
      <c r="D20" s="318">
        <f>D13</f>
        <v>0</v>
      </c>
      <c r="E20" s="951" t="str">
        <f>'SF Illustration - 1 Plan'!E20</f>
        <v/>
      </c>
      <c r="F20" s="307">
        <f>F13</f>
        <v>0</v>
      </c>
      <c r="G20" s="390" t="str">
        <f>'SF Illustration - 1 Plan'!G20</f>
        <v/>
      </c>
      <c r="H20" s="307">
        <f>H13</f>
        <v>0</v>
      </c>
      <c r="I20" s="391">
        <f>Underwriting!C60</f>
        <v>0</v>
      </c>
      <c r="J20" s="307">
        <f>J13</f>
        <v>0</v>
      </c>
      <c r="K20" s="391">
        <f>Underwriting!E60</f>
        <v>0</v>
      </c>
    </row>
    <row r="21" spans="1:11" x14ac:dyDescent="0.2">
      <c r="A21" s="322" t="s">
        <v>251</v>
      </c>
      <c r="B21" s="308">
        <f>B14</f>
        <v>0</v>
      </c>
      <c r="C21" s="1112" t="str">
        <f>'SF Illustration - 1 Plan'!C21</f>
        <v/>
      </c>
      <c r="D21" s="320">
        <f>D14</f>
        <v>0</v>
      </c>
      <c r="E21" s="951" t="str">
        <f>'SF Illustration - 1 Plan'!E21</f>
        <v/>
      </c>
      <c r="F21" s="308">
        <f>F14</f>
        <v>0</v>
      </c>
      <c r="G21" s="390" t="str">
        <f>'SF Illustration - 1 Plan'!G21</f>
        <v/>
      </c>
      <c r="H21" s="308">
        <f>H14</f>
        <v>0</v>
      </c>
      <c r="I21" s="392">
        <f>Underwriting!C61</f>
        <v>0</v>
      </c>
      <c r="J21" s="308">
        <f>J14</f>
        <v>0</v>
      </c>
      <c r="K21" s="392">
        <f>Underwriting!E61</f>
        <v>0</v>
      </c>
    </row>
    <row r="22" spans="1:11" x14ac:dyDescent="0.2">
      <c r="A22" s="382" t="s">
        <v>319</v>
      </c>
      <c r="B22" s="2131" t="str">
        <f>'SF Illustration - 1 Plan'!B22</f>
        <v/>
      </c>
      <c r="C22" s="2132"/>
      <c r="D22" s="2212" t="str">
        <f>'SF Illustration - 1 Plan'!D22</f>
        <v/>
      </c>
      <c r="E22" s="2132"/>
      <c r="F22" s="2131" t="str">
        <f>'SF Illustration - 1 Plan'!F22</f>
        <v/>
      </c>
      <c r="G22" s="2132"/>
      <c r="H22" s="2131">
        <f>Underwriting!C62</f>
        <v>0</v>
      </c>
      <c r="I22" s="2132"/>
      <c r="J22" s="2131">
        <f>Underwriting!E62</f>
        <v>0</v>
      </c>
      <c r="K22" s="2132"/>
    </row>
    <row r="23" spans="1:11" ht="12.75" hidden="1" customHeight="1" x14ac:dyDescent="0.2">
      <c r="A23" s="382" t="s">
        <v>302</v>
      </c>
      <c r="B23" s="1113"/>
      <c r="C23" s="1114"/>
      <c r="D23" s="1119"/>
      <c r="E23" s="398"/>
      <c r="F23" s="2137" t="e">
        <f>((F18*G18+F19*G19+G20*F20+F21*G21)+(Underwriting!B35*'SF Illustration - 2 Plan'!F22))*12</f>
        <v>#VALUE!</v>
      </c>
      <c r="G23" s="2138"/>
      <c r="H23" s="2137">
        <f>((H18*I18+H19*I19+I20*H20+H21*I21)+(Underwriting!C35*'SF Illustration - 2 Plan'!H22))*12</f>
        <v>0</v>
      </c>
      <c r="I23" s="2138"/>
      <c r="J23" s="852"/>
      <c r="K23" s="854"/>
    </row>
    <row r="24" spans="1:11" x14ac:dyDescent="0.2">
      <c r="A24" s="419" t="s">
        <v>303</v>
      </c>
      <c r="B24" s="2103">
        <f>'SF Illustration - 1 Plan'!B24</f>
        <v>0</v>
      </c>
      <c r="C24" s="2104"/>
      <c r="D24" s="2213">
        <f>'SF Illustration - 1 Plan'!D24</f>
        <v>0</v>
      </c>
      <c r="E24" s="2104"/>
      <c r="F24" s="2209" t="e">
        <f>F23+H23</f>
        <v>#VALUE!</v>
      </c>
      <c r="G24" s="2210"/>
      <c r="H24" s="2210"/>
      <c r="I24" s="2211"/>
      <c r="J24" s="2203">
        <f>J18*K18+J19*K19+J20*K20+J21*K21+(J18+J19+J20+J21)*J22</f>
        <v>0</v>
      </c>
      <c r="K24" s="2207"/>
    </row>
    <row r="25" spans="1:11" ht="12.75" hidden="1" customHeight="1" x14ac:dyDescent="0.2">
      <c r="A25" s="237" t="s">
        <v>304</v>
      </c>
      <c r="B25" s="1117"/>
      <c r="C25" s="1118"/>
      <c r="D25" s="1121"/>
      <c r="E25" s="723"/>
      <c r="F25" s="2143" t="e">
        <f>F15+F23</f>
        <v>#VALUE!</v>
      </c>
      <c r="G25" s="2144"/>
      <c r="H25" s="2143">
        <f>H15+H23</f>
        <v>0</v>
      </c>
      <c r="I25" s="2144"/>
      <c r="J25" s="852"/>
      <c r="K25" s="854"/>
    </row>
    <row r="26" spans="1:11" x14ac:dyDescent="0.2">
      <c r="A26" s="757" t="str">
        <f>'SF Illustration - 1 Plan'!A25</f>
        <v>Organ Transplant Premium (OT)</v>
      </c>
      <c r="B26" s="759" t="s">
        <v>185</v>
      </c>
      <c r="C26" s="760"/>
      <c r="D26" s="1144" t="s">
        <v>185</v>
      </c>
      <c r="E26" s="760"/>
      <c r="F26" s="764" t="s">
        <v>185</v>
      </c>
      <c r="G26" s="765"/>
      <c r="H26" s="795" t="s">
        <v>185</v>
      </c>
      <c r="I26" s="887"/>
      <c r="J26" s="795" t="s">
        <v>185</v>
      </c>
      <c r="K26" s="849"/>
    </row>
    <row r="27" spans="1:11" x14ac:dyDescent="0.2">
      <c r="A27" s="758" t="str">
        <f>'SF Illustration - 1 Plan'!A27</f>
        <v xml:space="preserve">    Single</v>
      </c>
      <c r="B27" s="762">
        <f>B18</f>
        <v>0</v>
      </c>
      <c r="C27" s="1112" t="str">
        <f>'SF Illustration - 1 Plan'!C27</f>
        <v/>
      </c>
      <c r="D27" s="1145">
        <f>D18</f>
        <v>0</v>
      </c>
      <c r="E27" s="648" t="str">
        <f>'SF Illustration - 1 Plan'!E27</f>
        <v/>
      </c>
      <c r="F27" s="766">
        <f>F18</f>
        <v>0</v>
      </c>
      <c r="G27" s="794" t="str">
        <f>'SF Illustration - 1 Plan'!G27</f>
        <v/>
      </c>
      <c r="H27" s="766">
        <f>H18</f>
        <v>0</v>
      </c>
      <c r="I27" s="886" t="str">
        <f>IF(Underwriting!C67="","",Underwriting!C67)</f>
        <v/>
      </c>
      <c r="J27" s="766">
        <f>J18</f>
        <v>0</v>
      </c>
      <c r="K27" s="846">
        <f>Underwriting!E67</f>
        <v>0</v>
      </c>
    </row>
    <row r="28" spans="1:11" x14ac:dyDescent="0.2">
      <c r="A28" s="750" t="str">
        <f>'SF Illustration - 1 Plan'!A28</f>
        <v xml:space="preserve">    Family</v>
      </c>
      <c r="B28" s="763">
        <f>B19+B20+B21</f>
        <v>0</v>
      </c>
      <c r="C28" s="1112" t="str">
        <f>'SF Illustration - 1 Plan'!C28</f>
        <v/>
      </c>
      <c r="D28" s="1146">
        <f>D19+D20+D21</f>
        <v>0</v>
      </c>
      <c r="E28" s="951" t="str">
        <f>'SF Illustration - 1 Plan'!E28</f>
        <v/>
      </c>
      <c r="F28" s="768">
        <f>F19+F20+F21</f>
        <v>0</v>
      </c>
      <c r="G28" s="794" t="str">
        <f>'SF Illustration - 1 Plan'!G28</f>
        <v/>
      </c>
      <c r="H28" s="768">
        <f>H19+H20+H21</f>
        <v>0</v>
      </c>
      <c r="I28" s="1262" t="str">
        <f>IF(Underwriting!C68="","",Underwriting!C68)</f>
        <v/>
      </c>
      <c r="J28" s="768">
        <f>J19+J20+J21</f>
        <v>0</v>
      </c>
      <c r="K28" s="849">
        <f>Underwriting!E68</f>
        <v>0</v>
      </c>
    </row>
    <row r="29" spans="1:11" x14ac:dyDescent="0.2">
      <c r="A29" s="319" t="str">
        <f>'SF Illustration - 1 Plan'!A29</f>
        <v>Total Annual OT Premium</v>
      </c>
      <c r="B29" s="2103">
        <f>'SF Illustration - 1 Plan'!C29</f>
        <v>0</v>
      </c>
      <c r="C29" s="2104"/>
      <c r="D29" s="2213">
        <f>'SF Illustration - 1 Plan'!E29</f>
        <v>0</v>
      </c>
      <c r="E29" s="2104"/>
      <c r="F29" s="2215">
        <f>(SUMPRODUCT(F27:F28,G27:G28)+SUMPRODUCT(H27:H28,I27:I28))*12</f>
        <v>0</v>
      </c>
      <c r="G29" s="2216"/>
      <c r="H29" s="2216"/>
      <c r="I29" s="2217"/>
      <c r="J29" s="2203">
        <f>J27*K27+J28*K28</f>
        <v>0</v>
      </c>
      <c r="K29" s="2207"/>
    </row>
    <row r="30" spans="1:11" x14ac:dyDescent="0.2">
      <c r="A30" s="319" t="str">
        <f>Underwriting!A70</f>
        <v>Annual Stop Loss Premium</v>
      </c>
      <c r="B30" s="2107">
        <f>'SF Illustration - 1 Plan'!B30</f>
        <v>0</v>
      </c>
      <c r="C30" s="2108"/>
      <c r="D30" s="2214">
        <f>'SF Illustration - 1 Plan'!D30</f>
        <v>0</v>
      </c>
      <c r="E30" s="2108"/>
      <c r="F30" s="2195" t="e">
        <f>F16+F24+F29</f>
        <v>#VALUE!</v>
      </c>
      <c r="G30" s="2208"/>
      <c r="H30" s="2208"/>
      <c r="I30" s="2196"/>
      <c r="J30" s="2203">
        <f>J16+J24+J29</f>
        <v>0</v>
      </c>
      <c r="K30" s="2204"/>
    </row>
    <row r="31" spans="1:11" x14ac:dyDescent="0.2">
      <c r="A31" s="220" t="s">
        <v>252</v>
      </c>
      <c r="B31" s="2105"/>
      <c r="C31" s="2106"/>
      <c r="D31" s="2244"/>
      <c r="E31" s="2106"/>
      <c r="F31" s="2145"/>
      <c r="G31" s="2146"/>
      <c r="H31" s="2165"/>
      <c r="I31" s="2166"/>
      <c r="J31" s="2165"/>
      <c r="K31" s="2166"/>
    </row>
    <row r="32" spans="1:11" x14ac:dyDescent="0.2">
      <c r="A32" s="161" t="str">
        <f>Underwriting!A72</f>
        <v xml:space="preserve">    Medical/Rx Drug Admin. Fee</v>
      </c>
      <c r="B32" s="2115" t="str">
        <f>'SF Illustration - 1 Plan'!B32</f>
        <v/>
      </c>
      <c r="C32" s="2116"/>
      <c r="D32" s="2184" t="str">
        <f>'SF Illustration - 1 Plan'!D32</f>
        <v/>
      </c>
      <c r="E32" s="2116"/>
      <c r="F32" s="2149" t="str">
        <f>'SF Illustration - 1 Plan'!F32</f>
        <v/>
      </c>
      <c r="G32" s="2150"/>
      <c r="H32" s="2149" t="str">
        <f>IF(Underwriting!C72="","",Underwriting!C72)</f>
        <v/>
      </c>
      <c r="I32" s="2150"/>
      <c r="J32" s="2149">
        <f>Underwriting!E72</f>
        <v>0</v>
      </c>
      <c r="K32" s="2150"/>
    </row>
    <row r="33" spans="1:11" x14ac:dyDescent="0.2">
      <c r="A33" s="860" t="str">
        <f>Underwriting!A73</f>
        <v xml:space="preserve">    PPO/UR/PBM Access Fee</v>
      </c>
      <c r="B33" s="2115" t="str">
        <f>'SF Illustration - 1 Plan'!B33</f>
        <v/>
      </c>
      <c r="C33" s="2116"/>
      <c r="D33" s="2184" t="str">
        <f>'SF Illustration - 1 Plan'!D33</f>
        <v/>
      </c>
      <c r="E33" s="2116"/>
      <c r="F33" s="2149" t="str">
        <f>'SF Illustration - 1 Plan'!F33</f>
        <v/>
      </c>
      <c r="G33" s="2150"/>
      <c r="H33" s="2149" t="str">
        <f>IF(Underwriting!C73="","",Underwriting!C73)</f>
        <v/>
      </c>
      <c r="I33" s="2150"/>
      <c r="J33" s="2149">
        <f>Underwriting!E73</f>
        <v>0</v>
      </c>
      <c r="K33" s="2150"/>
    </row>
    <row r="34" spans="1:11" x14ac:dyDescent="0.2">
      <c r="A34" s="161" t="str">
        <f>Underwriting!A74</f>
        <v xml:space="preserve">    Broker Consulting Fee</v>
      </c>
      <c r="B34" s="2115" t="str">
        <f>'SF Illustration - 1 Plan'!B34</f>
        <v/>
      </c>
      <c r="C34" s="2116"/>
      <c r="D34" s="2184" t="str">
        <f>'SF Illustration - 1 Plan'!D34</f>
        <v/>
      </c>
      <c r="E34" s="2116"/>
      <c r="F34" s="2149" t="str">
        <f>'SF Illustration - 1 Plan'!F34</f>
        <v/>
      </c>
      <c r="G34" s="2150"/>
      <c r="H34" s="2149" t="str">
        <f>IF(Underwriting!C74="","",Underwriting!C74)</f>
        <v/>
      </c>
      <c r="I34" s="2150"/>
      <c r="J34" s="2147">
        <f>Underwriting!E75</f>
        <v>0</v>
      </c>
      <c r="K34" s="2148"/>
    </row>
    <row r="35" spans="1:11" x14ac:dyDescent="0.2">
      <c r="A35" s="860" t="str">
        <f>Underwriting!A76</f>
        <v xml:space="preserve">    GBS Communitas Large Case Management</v>
      </c>
      <c r="B35" s="2115" t="str">
        <f>'SF Illustration - 1 Plan'!B35</f>
        <v/>
      </c>
      <c r="C35" s="2116"/>
      <c r="D35" s="2184" t="str">
        <f>'SF Illustration - 1 Plan'!D35</f>
        <v/>
      </c>
      <c r="E35" s="2116"/>
      <c r="F35" s="2149" t="str">
        <f>'SF Illustration - 1 Plan'!F35</f>
        <v/>
      </c>
      <c r="G35" s="2150"/>
      <c r="H35" s="2149" t="str">
        <f>IF(Underwriting!C76="","",Underwriting!C76)</f>
        <v/>
      </c>
      <c r="I35" s="2150"/>
      <c r="J35" s="2149">
        <f>Underwriting!E76</f>
        <v>0</v>
      </c>
      <c r="K35" s="2150"/>
    </row>
    <row r="36" spans="1:11" x14ac:dyDescent="0.2">
      <c r="A36" s="860" t="str">
        <f>Underwriting!A75</f>
        <v xml:space="preserve">    COBRA</v>
      </c>
      <c r="B36" s="2115" t="str">
        <f>'SF Illustration - 1 Plan'!B36</f>
        <v/>
      </c>
      <c r="C36" s="2116"/>
      <c r="D36" s="2184" t="str">
        <f>'SF Illustration - 1 Plan'!D36</f>
        <v/>
      </c>
      <c r="E36" s="2116"/>
      <c r="F36" s="2149" t="str">
        <f>'SF Illustration - 1 Plan'!F36</f>
        <v/>
      </c>
      <c r="G36" s="2150"/>
      <c r="H36" s="2149" t="str">
        <f>IF(Underwriting!C75="","",Underwriting!C75)</f>
        <v/>
      </c>
      <c r="I36" s="2150"/>
      <c r="J36" s="952"/>
      <c r="K36" s="953"/>
    </row>
    <row r="37" spans="1:11" x14ac:dyDescent="0.2">
      <c r="A37" s="161" t="str">
        <f>Underwriting!A77</f>
        <v xml:space="preserve">    Healthy Solutions Fee</v>
      </c>
      <c r="B37" s="2241"/>
      <c r="C37" s="2242"/>
      <c r="D37" s="2243"/>
      <c r="E37" s="2242"/>
      <c r="F37" s="2149" t="str">
        <f>'SF Illustration - 1 Plan'!F37</f>
        <v/>
      </c>
      <c r="G37" s="2150"/>
      <c r="H37" s="2149" t="str">
        <f>IF(Underwriting!C77="","",Underwriting!C77)</f>
        <v/>
      </c>
      <c r="I37" s="2150"/>
      <c r="J37" s="2149">
        <f>Underwriting!E77</f>
        <v>0</v>
      </c>
      <c r="K37" s="2150"/>
    </row>
    <row r="38" spans="1:11" x14ac:dyDescent="0.2">
      <c r="A38" s="161" t="str">
        <f>Underwriting!A78</f>
        <v xml:space="preserve">    Provider Choice Rewards</v>
      </c>
      <c r="B38" s="2153"/>
      <c r="C38" s="2154"/>
      <c r="D38" s="2249"/>
      <c r="E38" s="2154"/>
      <c r="F38" s="2149" t="str">
        <f>'SF Illustration - 1 Plan'!F38</f>
        <v/>
      </c>
      <c r="G38" s="2150"/>
      <c r="H38" s="2149" t="str">
        <f>IF(Underwriting!C78="","",Underwriting!C78)</f>
        <v/>
      </c>
      <c r="I38" s="2150"/>
      <c r="J38" s="2149">
        <f>Underwriting!E78</f>
        <v>0</v>
      </c>
      <c r="K38" s="2150"/>
    </row>
    <row r="39" spans="1:11" x14ac:dyDescent="0.2">
      <c r="A39" s="219" t="s">
        <v>253</v>
      </c>
      <c r="B39" s="2131" t="str">
        <f>'SF Illustration - 1 Plan'!B39</f>
        <v/>
      </c>
      <c r="C39" s="2132"/>
      <c r="D39" s="2212" t="str">
        <f>'SF Illustration - 1 Plan'!D39</f>
        <v/>
      </c>
      <c r="E39" s="2132"/>
      <c r="F39" s="2239">
        <f>SUM(F32:F38)</f>
        <v>0</v>
      </c>
      <c r="G39" s="2240"/>
      <c r="H39" s="2111">
        <f>SUM(H32:H38)</f>
        <v>0</v>
      </c>
      <c r="I39" s="2112"/>
      <c r="J39" s="2111">
        <f>SUM(J32:J38)</f>
        <v>0</v>
      </c>
      <c r="K39" s="2112"/>
    </row>
    <row r="40" spans="1:11" x14ac:dyDescent="0.2">
      <c r="A40" s="218" t="s">
        <v>310</v>
      </c>
      <c r="B40" s="2131">
        <f>'SF Illustration - 1 Plan'!B40</f>
        <v>0</v>
      </c>
      <c r="C40" s="2132"/>
      <c r="D40" s="2212">
        <f>'SF Illustration - 1 Plan'!D40</f>
        <v>0</v>
      </c>
      <c r="E40" s="2132"/>
      <c r="F40" s="2236">
        <f>(F39*Underwriting!B35+H39*Underwriting!C35)*12</f>
        <v>0</v>
      </c>
      <c r="G40" s="2237"/>
      <c r="H40" s="2237"/>
      <c r="I40" s="2238"/>
      <c r="J40" s="2191">
        <f>J39*Underwriting!F35*12</f>
        <v>0</v>
      </c>
      <c r="K40" s="2192"/>
    </row>
    <row r="41" spans="1:11" ht="12.75" hidden="1" customHeight="1" x14ac:dyDescent="0.2">
      <c r="A41" s="219" t="s">
        <v>308</v>
      </c>
      <c r="B41" s="1113"/>
      <c r="C41" s="1114"/>
      <c r="D41" s="1119"/>
      <c r="E41" s="398"/>
      <c r="F41" s="2137" t="e">
        <f>F25+F40</f>
        <v>#VALUE!</v>
      </c>
      <c r="G41" s="2138"/>
      <c r="H41" s="2137">
        <f>H25+H40</f>
        <v>0</v>
      </c>
      <c r="I41" s="2138"/>
      <c r="J41" s="855"/>
      <c r="K41" s="856"/>
    </row>
    <row r="42" spans="1:11" x14ac:dyDescent="0.2">
      <c r="A42" s="323" t="s">
        <v>309</v>
      </c>
      <c r="B42" s="2113">
        <f>'SF Illustration - 1 Plan'!B42:C42</f>
        <v>0</v>
      </c>
      <c r="C42" s="2114"/>
      <c r="D42" s="1147"/>
      <c r="E42" s="645">
        <f>'SF Illustration - 1 Plan'!D42</f>
        <v>0</v>
      </c>
      <c r="F42" s="2250" t="e">
        <f>F30+F40</f>
        <v>#VALUE!</v>
      </c>
      <c r="G42" s="2251"/>
      <c r="H42" s="2251"/>
      <c r="I42" s="2252"/>
      <c r="J42" s="2189">
        <f>J30+J40</f>
        <v>0</v>
      </c>
      <c r="K42" s="2190"/>
    </row>
    <row r="43" spans="1:11" x14ac:dyDescent="0.2">
      <c r="A43" s="327" t="s">
        <v>291</v>
      </c>
      <c r="B43" s="350" t="s">
        <v>185</v>
      </c>
      <c r="C43" s="328"/>
      <c r="D43" s="1148" t="s">
        <v>185</v>
      </c>
      <c r="E43" s="328"/>
      <c r="F43" s="351" t="s">
        <v>185</v>
      </c>
      <c r="G43" s="330"/>
      <c r="H43" s="351" t="s">
        <v>185</v>
      </c>
      <c r="I43" s="330"/>
      <c r="J43" s="351" t="s">
        <v>185</v>
      </c>
      <c r="K43" s="330"/>
    </row>
    <row r="44" spans="1:11" x14ac:dyDescent="0.2">
      <c r="A44" s="161" t="s">
        <v>249</v>
      </c>
      <c r="B44" s="307">
        <f>B18</f>
        <v>0</v>
      </c>
      <c r="C44" s="1112" t="str">
        <f>'SF Illustration - 1 Plan'!C44</f>
        <v/>
      </c>
      <c r="D44" s="318">
        <f>D18</f>
        <v>0</v>
      </c>
      <c r="E44" s="648" t="str">
        <f>'SF Illustration - 1 Plan'!E44</f>
        <v/>
      </c>
      <c r="F44" s="307">
        <f>F18</f>
        <v>0</v>
      </c>
      <c r="G44" s="389">
        <f>Underwriting!B85</f>
        <v>0</v>
      </c>
      <c r="H44" s="307">
        <f>H18</f>
        <v>0</v>
      </c>
      <c r="I44" s="881">
        <f>Underwriting!C85</f>
        <v>0</v>
      </c>
      <c r="J44" s="307">
        <f>J18</f>
        <v>0</v>
      </c>
      <c r="K44" s="847">
        <f>Underwriting!E85</f>
        <v>0</v>
      </c>
    </row>
    <row r="45" spans="1:11" x14ac:dyDescent="0.2">
      <c r="A45" s="161" t="s">
        <v>250</v>
      </c>
      <c r="B45" s="307">
        <f>B19</f>
        <v>0</v>
      </c>
      <c r="C45" s="1112" t="str">
        <f>'SF Illustration - 1 Plan'!C45</f>
        <v/>
      </c>
      <c r="D45" s="318">
        <f>D19</f>
        <v>0</v>
      </c>
      <c r="E45" s="951" t="str">
        <f>'SF Illustration - 1 Plan'!E45</f>
        <v/>
      </c>
      <c r="F45" s="307">
        <f>F19</f>
        <v>0</v>
      </c>
      <c r="G45" s="389">
        <f>Underwriting!B86</f>
        <v>0</v>
      </c>
      <c r="H45" s="307">
        <f>H19</f>
        <v>0</v>
      </c>
      <c r="I45" s="881">
        <f>Underwriting!C86</f>
        <v>0</v>
      </c>
      <c r="J45" s="307">
        <f>J19</f>
        <v>0</v>
      </c>
      <c r="K45" s="847">
        <f>Underwriting!E86</f>
        <v>0</v>
      </c>
    </row>
    <row r="46" spans="1:11" x14ac:dyDescent="0.2">
      <c r="A46" s="321" t="s">
        <v>442</v>
      </c>
      <c r="B46" s="307">
        <f>B20</f>
        <v>0</v>
      </c>
      <c r="C46" s="1112" t="str">
        <f>'SF Illustration - 1 Plan'!C46</f>
        <v/>
      </c>
      <c r="D46" s="318">
        <f>D20</f>
        <v>0</v>
      </c>
      <c r="E46" s="951" t="str">
        <f>'SF Illustration - 1 Plan'!E46</f>
        <v/>
      </c>
      <c r="F46" s="307">
        <f>F20</f>
        <v>0</v>
      </c>
      <c r="G46" s="389">
        <f>Underwriting!B87</f>
        <v>0</v>
      </c>
      <c r="H46" s="307">
        <f>H20</f>
        <v>0</v>
      </c>
      <c r="I46" s="881">
        <f>Underwriting!C87</f>
        <v>0</v>
      </c>
      <c r="J46" s="307">
        <f>J20</f>
        <v>0</v>
      </c>
      <c r="K46" s="847">
        <f>Underwriting!E87</f>
        <v>0</v>
      </c>
    </row>
    <row r="47" spans="1:11" x14ac:dyDescent="0.2">
      <c r="A47" s="217" t="s">
        <v>251</v>
      </c>
      <c r="B47" s="308">
        <f>B21</f>
        <v>0</v>
      </c>
      <c r="C47" s="1112" t="str">
        <f>'SF Illustration - 1 Plan'!C47</f>
        <v/>
      </c>
      <c r="D47" s="320">
        <f>D21</f>
        <v>0</v>
      </c>
      <c r="E47" s="951" t="str">
        <f>'SF Illustration - 1 Plan'!E47</f>
        <v/>
      </c>
      <c r="F47" s="308">
        <f>F21</f>
        <v>0</v>
      </c>
      <c r="G47" s="393">
        <f>Underwriting!B88</f>
        <v>0</v>
      </c>
      <c r="H47" s="308">
        <f>H21</f>
        <v>0</v>
      </c>
      <c r="I47" s="885">
        <f>Underwriting!C88</f>
        <v>0</v>
      </c>
      <c r="J47" s="308">
        <f>J21</f>
        <v>0</v>
      </c>
      <c r="K47" s="848">
        <f>Underwriting!E88</f>
        <v>0</v>
      </c>
    </row>
    <row r="48" spans="1:11" hidden="1" x14ac:dyDescent="0.2">
      <c r="A48" s="218" t="s">
        <v>254</v>
      </c>
      <c r="B48" s="2161"/>
      <c r="C48" s="2162"/>
      <c r="D48" s="1149"/>
      <c r="E48" s="328"/>
      <c r="F48" s="2111">
        <f>F50/Underwriting!B84</f>
        <v>0</v>
      </c>
      <c r="G48" s="2112"/>
      <c r="H48" s="2111">
        <f>H50/Underwriting!C84</f>
        <v>0</v>
      </c>
      <c r="I48" s="2112"/>
      <c r="J48" s="2197" t="e">
        <f>J51/Underwriting!E84</f>
        <v>#DIV/0!</v>
      </c>
      <c r="K48" s="2112"/>
    </row>
    <row r="49" spans="1:13" x14ac:dyDescent="0.2">
      <c r="A49" s="415" t="s">
        <v>306</v>
      </c>
      <c r="B49" s="2117">
        <f>'SF Illustration - 1 Plan'!B49</f>
        <v>0</v>
      </c>
      <c r="C49" s="2118"/>
      <c r="D49" s="2248">
        <f>'SF Illustration - 1 Plan'!D49</f>
        <v>0</v>
      </c>
      <c r="E49" s="2118"/>
      <c r="F49" s="2233">
        <f>F48+H48</f>
        <v>0</v>
      </c>
      <c r="G49" s="2234"/>
      <c r="H49" s="2234"/>
      <c r="I49" s="2235"/>
      <c r="J49" s="2198" t="e">
        <f>J48</f>
        <v>#DIV/0!</v>
      </c>
      <c r="K49" s="2199"/>
    </row>
    <row r="50" spans="1:13" hidden="1" x14ac:dyDescent="0.2">
      <c r="A50" s="218" t="s">
        <v>307</v>
      </c>
      <c r="B50" s="1122"/>
      <c r="C50" s="1123"/>
      <c r="D50" s="736"/>
      <c r="E50" s="647"/>
      <c r="F50" s="2111">
        <f>(G44*F44+F45*G45+G46*F46+F47*G47)*12</f>
        <v>0</v>
      </c>
      <c r="G50" s="2112"/>
      <c r="H50" s="2111">
        <f>(I44*H44+H45*I45+I46*H46+H47*I47)*12</f>
        <v>0</v>
      </c>
      <c r="I50" s="2112"/>
      <c r="J50" s="2193"/>
      <c r="K50" s="2194"/>
    </row>
    <row r="51" spans="1:13" x14ac:dyDescent="0.2">
      <c r="A51" s="414" t="s">
        <v>292</v>
      </c>
      <c r="B51" s="2117">
        <f>'SF Illustration - 1 Plan'!B51</f>
        <v>0</v>
      </c>
      <c r="C51" s="2118"/>
      <c r="D51" s="2248">
        <f>'SF Illustration - 1 Plan'!D51</f>
        <v>0</v>
      </c>
      <c r="E51" s="2118"/>
      <c r="F51" s="2233">
        <f>F50+H50</f>
        <v>0</v>
      </c>
      <c r="G51" s="2234"/>
      <c r="H51" s="2234"/>
      <c r="I51" s="2235"/>
      <c r="J51" s="2200">
        <f>J44*K44+J45*K45+J46*K46+J47*K47</f>
        <v>0</v>
      </c>
      <c r="K51" s="2201"/>
      <c r="L51" s="58"/>
    </row>
    <row r="52" spans="1:13" x14ac:dyDescent="0.2">
      <c r="A52" s="219" t="s">
        <v>255</v>
      </c>
      <c r="B52" s="2131">
        <f>'SF Illustration - 1 Plan'!B52</f>
        <v>0</v>
      </c>
      <c r="C52" s="2132"/>
      <c r="D52" s="2212">
        <f>B52</f>
        <v>0</v>
      </c>
      <c r="E52" s="2132"/>
      <c r="F52" s="2245">
        <f>Underwriting!B93</f>
        <v>0</v>
      </c>
      <c r="G52" s="2246"/>
      <c r="H52" s="2246"/>
      <c r="I52" s="2247"/>
      <c r="J52" s="2191">
        <v>0</v>
      </c>
      <c r="K52" s="2202"/>
    </row>
    <row r="53" spans="1:13" ht="12.75" hidden="1" customHeight="1" x14ac:dyDescent="0.2">
      <c r="A53" s="219" t="s">
        <v>293</v>
      </c>
      <c r="B53" s="1115"/>
      <c r="C53" s="1116"/>
      <c r="D53" s="1120"/>
      <c r="E53" s="889"/>
      <c r="F53" s="2159" t="e">
        <f>F41+F48+F52</f>
        <v>#VALUE!</v>
      </c>
      <c r="G53" s="2160"/>
      <c r="H53" s="2159">
        <f>H41+H48</f>
        <v>0</v>
      </c>
      <c r="I53" s="2160"/>
      <c r="J53" s="855"/>
      <c r="K53" s="856"/>
    </row>
    <row r="54" spans="1:13" x14ac:dyDescent="0.2">
      <c r="A54" s="324" t="s">
        <v>256</v>
      </c>
      <c r="B54" s="2103">
        <f>'SF Illustration - 1 Plan'!B54</f>
        <v>0</v>
      </c>
      <c r="C54" s="2104"/>
      <c r="D54" s="2213">
        <f>'SF Illustration - 1 Plan'!D54</f>
        <v>0</v>
      </c>
      <c r="E54" s="2104"/>
      <c r="F54" s="2220" t="e">
        <f>F42+F49+F52</f>
        <v>#VALUE!</v>
      </c>
      <c r="G54" s="1432"/>
      <c r="H54" s="1432"/>
      <c r="I54" s="2221"/>
      <c r="J54" s="2203" t="e">
        <f>J42+J49+J52</f>
        <v>#DIV/0!</v>
      </c>
      <c r="K54" s="2204"/>
    </row>
    <row r="55" spans="1:13" ht="12.75" hidden="1" customHeight="1" x14ac:dyDescent="0.2">
      <c r="A55" s="218" t="s">
        <v>294</v>
      </c>
      <c r="B55" s="1113"/>
      <c r="C55" s="1114"/>
      <c r="D55" s="1119"/>
      <c r="E55" s="888"/>
      <c r="F55" s="2111" t="e">
        <f>F41+F50+F52</f>
        <v>#VALUE!</v>
      </c>
      <c r="G55" s="2112"/>
      <c r="H55" s="2111">
        <f>H41+H50</f>
        <v>0</v>
      </c>
      <c r="I55" s="2112"/>
      <c r="J55" s="857"/>
      <c r="K55" s="858"/>
    </row>
    <row r="56" spans="1:13" ht="13.5" thickBot="1" x14ac:dyDescent="0.25">
      <c r="A56" s="400" t="s">
        <v>257</v>
      </c>
      <c r="B56" s="1150"/>
      <c r="C56" s="1191">
        <f>'SF Illustration - 1 Plan'!B56</f>
        <v>0</v>
      </c>
      <c r="D56" s="1143"/>
      <c r="E56" s="1192">
        <f>'SF Illustration - 1 Plan'!D56</f>
        <v>0</v>
      </c>
      <c r="F56" s="2222" t="e">
        <f>F42+F51+F52</f>
        <v>#VALUE!</v>
      </c>
      <c r="G56" s="2223"/>
      <c r="H56" s="2223"/>
      <c r="I56" s="2224"/>
      <c r="J56" s="2205">
        <f>J42+J51+J52</f>
        <v>0</v>
      </c>
      <c r="K56" s="2206"/>
    </row>
    <row r="57" spans="1:13" x14ac:dyDescent="0.2">
      <c r="A57" s="403" t="s">
        <v>535</v>
      </c>
      <c r="B57" s="2127"/>
      <c r="C57" s="2128"/>
      <c r="D57" s="2230" t="e">
        <f>D54/B54-1</f>
        <v>#DIV/0!</v>
      </c>
      <c r="E57" s="2126"/>
      <c r="F57" s="2225" t="e">
        <f>F54/$B$54-100%</f>
        <v>#VALUE!</v>
      </c>
      <c r="G57" s="2226"/>
      <c r="H57" s="2226"/>
      <c r="I57" s="2227"/>
      <c r="J57" s="2185" t="e">
        <f>J54/$B$54-100%</f>
        <v>#DIV/0!</v>
      </c>
      <c r="K57" s="2186"/>
      <c r="L57" s="861"/>
      <c r="M57" s="861"/>
    </row>
    <row r="58" spans="1:13" ht="13.5" thickBot="1" x14ac:dyDescent="0.25">
      <c r="A58" s="404" t="s">
        <v>608</v>
      </c>
      <c r="B58" s="2123"/>
      <c r="C58" s="2124"/>
      <c r="D58" s="2231">
        <f>D54-B54</f>
        <v>0</v>
      </c>
      <c r="E58" s="2232"/>
      <c r="F58" s="2121" t="e">
        <f>F54-B54</f>
        <v>#VALUE!</v>
      </c>
      <c r="G58" s="2228"/>
      <c r="H58" s="2228"/>
      <c r="I58" s="2229"/>
      <c r="J58" s="2187" t="e">
        <f>J54-$B$54</f>
        <v>#DIV/0!</v>
      </c>
      <c r="K58" s="2188"/>
      <c r="L58" s="862"/>
      <c r="M58" s="862"/>
    </row>
    <row r="59" spans="1:13" x14ac:dyDescent="0.2">
      <c r="B59" s="305"/>
      <c r="C59" s="162"/>
    </row>
    <row r="60" spans="1:13" x14ac:dyDescent="0.2">
      <c r="A60" s="2"/>
      <c r="B60" s="305"/>
      <c r="C60" s="162"/>
    </row>
  </sheetData>
  <sheetProtection password="C683" sheet="1" objects="1" scenarios="1"/>
  <mergeCells count="132">
    <mergeCell ref="E1:I1"/>
    <mergeCell ref="E2:I2"/>
    <mergeCell ref="E3:I3"/>
    <mergeCell ref="B52:C52"/>
    <mergeCell ref="D52:E52"/>
    <mergeCell ref="F52:I52"/>
    <mergeCell ref="D51:E51"/>
    <mergeCell ref="D49:E49"/>
    <mergeCell ref="D34:E34"/>
    <mergeCell ref="B39:C39"/>
    <mergeCell ref="F34:G34"/>
    <mergeCell ref="H34:I34"/>
    <mergeCell ref="F35:G35"/>
    <mergeCell ref="H35:I35"/>
    <mergeCell ref="F38:G38"/>
    <mergeCell ref="H38:I38"/>
    <mergeCell ref="B42:C42"/>
    <mergeCell ref="D35:E35"/>
    <mergeCell ref="D38:E38"/>
    <mergeCell ref="D39:E39"/>
    <mergeCell ref="F42:I42"/>
    <mergeCell ref="D40:E40"/>
    <mergeCell ref="B35:C35"/>
    <mergeCell ref="B38:C38"/>
    <mergeCell ref="F41:G41"/>
    <mergeCell ref="H41:I41"/>
    <mergeCell ref="B40:C40"/>
    <mergeCell ref="F40:I40"/>
    <mergeCell ref="F39:G39"/>
    <mergeCell ref="H39:I39"/>
    <mergeCell ref="B31:C31"/>
    <mergeCell ref="B32:C32"/>
    <mergeCell ref="B33:C33"/>
    <mergeCell ref="B34:C34"/>
    <mergeCell ref="F32:G32"/>
    <mergeCell ref="H32:I32"/>
    <mergeCell ref="F33:G33"/>
    <mergeCell ref="H33:I33"/>
    <mergeCell ref="F31:G31"/>
    <mergeCell ref="H31:I31"/>
    <mergeCell ref="B37:C37"/>
    <mergeCell ref="D37:E37"/>
    <mergeCell ref="F37:G37"/>
    <mergeCell ref="H37:I37"/>
    <mergeCell ref="D31:E31"/>
    <mergeCell ref="D32:E32"/>
    <mergeCell ref="D33:E33"/>
    <mergeCell ref="B36:C36"/>
    <mergeCell ref="B49:C49"/>
    <mergeCell ref="B51:C51"/>
    <mergeCell ref="F50:G50"/>
    <mergeCell ref="H50:I50"/>
    <mergeCell ref="F51:I51"/>
    <mergeCell ref="F49:I49"/>
    <mergeCell ref="B48:C48"/>
    <mergeCell ref="F48:G48"/>
    <mergeCell ref="H48:I48"/>
    <mergeCell ref="B54:C54"/>
    <mergeCell ref="D54:E54"/>
    <mergeCell ref="F55:G55"/>
    <mergeCell ref="H55:I55"/>
    <mergeCell ref="B58:C58"/>
    <mergeCell ref="B57:C57"/>
    <mergeCell ref="F53:G53"/>
    <mergeCell ref="H53:I53"/>
    <mergeCell ref="F54:I54"/>
    <mergeCell ref="F56:I56"/>
    <mergeCell ref="F57:I57"/>
    <mergeCell ref="F58:I58"/>
    <mergeCell ref="D57:E57"/>
    <mergeCell ref="D58:E58"/>
    <mergeCell ref="B22:C22"/>
    <mergeCell ref="F7:G7"/>
    <mergeCell ref="H7:I7"/>
    <mergeCell ref="B16:C16"/>
    <mergeCell ref="B8:C9"/>
    <mergeCell ref="D8:E9"/>
    <mergeCell ref="B29:C29"/>
    <mergeCell ref="B7:C7"/>
    <mergeCell ref="D7:E7"/>
    <mergeCell ref="F15:G15"/>
    <mergeCell ref="H15:I15"/>
    <mergeCell ref="H8:I9"/>
    <mergeCell ref="B24:C24"/>
    <mergeCell ref="J29:K29"/>
    <mergeCell ref="A5:K5"/>
    <mergeCell ref="J7:K7"/>
    <mergeCell ref="J8:K9"/>
    <mergeCell ref="J22:K22"/>
    <mergeCell ref="J24:K24"/>
    <mergeCell ref="F30:I30"/>
    <mergeCell ref="F25:G25"/>
    <mergeCell ref="H25:I25"/>
    <mergeCell ref="F16:I16"/>
    <mergeCell ref="B30:C30"/>
    <mergeCell ref="F24:I24"/>
    <mergeCell ref="D22:E22"/>
    <mergeCell ref="F23:G23"/>
    <mergeCell ref="H23:I23"/>
    <mergeCell ref="F22:G22"/>
    <mergeCell ref="D24:E24"/>
    <mergeCell ref="H22:I22"/>
    <mergeCell ref="D30:E30"/>
    <mergeCell ref="D16:E16"/>
    <mergeCell ref="D29:E29"/>
    <mergeCell ref="F29:I29"/>
    <mergeCell ref="A8:A9"/>
    <mergeCell ref="F8:G9"/>
    <mergeCell ref="D36:E36"/>
    <mergeCell ref="F36:G36"/>
    <mergeCell ref="H36:I36"/>
    <mergeCell ref="J57:K57"/>
    <mergeCell ref="J58:K58"/>
    <mergeCell ref="J42:K42"/>
    <mergeCell ref="J40:K40"/>
    <mergeCell ref="J50:K50"/>
    <mergeCell ref="J16:K16"/>
    <mergeCell ref="J37:K37"/>
    <mergeCell ref="J39:K39"/>
    <mergeCell ref="J48:K48"/>
    <mergeCell ref="J49:K49"/>
    <mergeCell ref="J51:K51"/>
    <mergeCell ref="J52:K52"/>
    <mergeCell ref="J54:K54"/>
    <mergeCell ref="J56:K56"/>
    <mergeCell ref="J31:K31"/>
    <mergeCell ref="J32:K32"/>
    <mergeCell ref="J33:K33"/>
    <mergeCell ref="J34:K34"/>
    <mergeCell ref="J35:K35"/>
    <mergeCell ref="J38:K38"/>
    <mergeCell ref="J30:K30"/>
  </mergeCells>
  <printOptions horizontalCentered="1"/>
  <pageMargins left="0.2" right="0.2" top="0.25" bottom="0.25" header="0" footer="0"/>
  <pageSetup scale="8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61"/>
  <sheetViews>
    <sheetView zoomScaleNormal="100" workbookViewId="0">
      <selection activeCell="K18" sqref="K18"/>
    </sheetView>
  </sheetViews>
  <sheetFormatPr defaultRowHeight="12.75" x14ac:dyDescent="0.2"/>
  <cols>
    <col min="1" max="1" width="37.140625" customWidth="1"/>
    <col min="2" max="2" width="3.85546875" style="306" customWidth="1"/>
    <col min="3" max="3" width="15.7109375" customWidth="1"/>
    <col min="4" max="4" width="3.85546875" style="306" customWidth="1"/>
    <col min="5" max="5" width="15.7109375" customWidth="1"/>
    <col min="6" max="6" width="3.85546875" style="2" customWidth="1"/>
    <col min="7" max="7" width="15.7109375" style="2" customWidth="1"/>
    <col min="8" max="8" width="3.85546875" style="306" customWidth="1"/>
    <col min="9" max="9" width="15.7109375" customWidth="1"/>
    <col min="10" max="10" width="3.85546875" style="306" customWidth="1"/>
    <col min="11" max="11" width="15.7109375" customWidth="1"/>
    <col min="12" max="12" width="3.85546875" hidden="1" customWidth="1"/>
    <col min="13" max="13" width="15.7109375" hidden="1" customWidth="1"/>
    <col min="14" max="15" width="9.140625" customWidth="1"/>
  </cols>
  <sheetData>
    <row r="1" spans="1:13" ht="19.5" x14ac:dyDescent="0.3">
      <c r="D1" s="114" t="s">
        <v>199</v>
      </c>
      <c r="E1" s="1973" t="str">
        <f>RFP!C10</f>
        <v>Required</v>
      </c>
      <c r="F1" s="1973"/>
      <c r="G1" s="1973"/>
      <c r="H1" s="1973"/>
      <c r="I1" s="1973"/>
      <c r="J1" s="1973"/>
      <c r="K1" s="1973"/>
      <c r="L1" s="894"/>
      <c r="M1" s="894"/>
    </row>
    <row r="2" spans="1:13" ht="15.75" customHeight="1" x14ac:dyDescent="0.25">
      <c r="D2" s="67" t="s">
        <v>200</v>
      </c>
      <c r="E2" s="1639" t="str">
        <f>RFP!C238</f>
        <v>Required</v>
      </c>
      <c r="F2" s="1639"/>
      <c r="G2" s="1639"/>
      <c r="H2" s="1639"/>
      <c r="I2" s="1639"/>
      <c r="J2" s="1639"/>
      <c r="K2" s="1639"/>
      <c r="L2" s="683"/>
      <c r="M2" s="683"/>
    </row>
    <row r="3" spans="1:13" ht="15.75" customHeight="1" x14ac:dyDescent="0.25">
      <c r="D3" s="67" t="s">
        <v>201</v>
      </c>
      <c r="E3" s="1974" t="str">
        <f>RFP!G41</f>
        <v>Required</v>
      </c>
      <c r="F3" s="1974"/>
      <c r="G3" s="1974"/>
      <c r="H3" s="1974"/>
      <c r="I3" s="1974"/>
      <c r="J3" s="1974"/>
      <c r="K3" s="1974"/>
      <c r="L3" s="895"/>
      <c r="M3" s="895"/>
    </row>
    <row r="5" spans="1:13" ht="18" customHeight="1" x14ac:dyDescent="0.25">
      <c r="A5" s="1975" t="s">
        <v>479</v>
      </c>
      <c r="B5" s="1975"/>
      <c r="C5" s="1975"/>
      <c r="D5" s="1975"/>
      <c r="E5" s="1975"/>
      <c r="F5" s="1975"/>
      <c r="G5" s="1975"/>
      <c r="H5" s="1975"/>
      <c r="I5" s="1975"/>
      <c r="J5" s="1975"/>
      <c r="K5" s="1975"/>
      <c r="L5" s="1975"/>
      <c r="M5" s="1975"/>
    </row>
    <row r="6" spans="1:13" ht="15.75" customHeight="1" x14ac:dyDescent="0.2"/>
    <row r="7" spans="1:13" s="125" customFormat="1" ht="13.5" thickBot="1" x14ac:dyDescent="0.25">
      <c r="A7" s="2"/>
      <c r="B7" s="2167" t="str">
        <f>Underwriting!A18</f>
        <v>Current</v>
      </c>
      <c r="C7" s="2167"/>
      <c r="D7" s="2167" t="str">
        <f>'Benefit &amp; Rate Comp. - 3 Plans'!H7</f>
        <v>Renewal</v>
      </c>
      <c r="E7" s="2167"/>
      <c r="F7" s="2168">
        <f>Underwriting!B45</f>
        <v>0</v>
      </c>
      <c r="G7" s="2168"/>
      <c r="H7" s="2168">
        <f>Underwriting!C45</f>
        <v>0</v>
      </c>
      <c r="I7" s="2168"/>
      <c r="J7" s="1976">
        <f>Underwriting!D45</f>
        <v>0</v>
      </c>
      <c r="K7" s="1976"/>
      <c r="L7" s="2183" t="str">
        <f>Underwriting!E45</f>
        <v>HealthySolutions</v>
      </c>
      <c r="M7" s="2183"/>
    </row>
    <row r="8" spans="1:13" ht="17.25" customHeight="1" x14ac:dyDescent="0.2">
      <c r="A8" s="2169" t="s">
        <v>349</v>
      </c>
      <c r="B8" s="2179" t="str">
        <f>RFP!C41</f>
        <v>Required</v>
      </c>
      <c r="C8" s="2180"/>
      <c r="D8" s="2179" t="str">
        <f>B8</f>
        <v>Required</v>
      </c>
      <c r="E8" s="2180"/>
      <c r="F8" s="2171">
        <f>Underwriting!B46</f>
        <v>0</v>
      </c>
      <c r="G8" s="2172"/>
      <c r="H8" s="2171">
        <f>Underwriting!C46</f>
        <v>0</v>
      </c>
      <c r="I8" s="2172"/>
      <c r="J8" s="2276">
        <f>Underwriting!D46</f>
        <v>0</v>
      </c>
      <c r="K8" s="2172"/>
      <c r="L8" s="2175">
        <f>Underwriting!E46</f>
        <v>0</v>
      </c>
      <c r="M8" s="2176"/>
    </row>
    <row r="9" spans="1:13" ht="13.5" customHeight="1" thickBot="1" x14ac:dyDescent="0.25">
      <c r="A9" s="2170"/>
      <c r="B9" s="2181"/>
      <c r="C9" s="2182"/>
      <c r="D9" s="2181"/>
      <c r="E9" s="2182"/>
      <c r="F9" s="2173"/>
      <c r="G9" s="2174"/>
      <c r="H9" s="2173"/>
      <c r="I9" s="2174"/>
      <c r="J9" s="2277"/>
      <c r="K9" s="2174"/>
      <c r="L9" s="2177"/>
      <c r="M9" s="2178"/>
    </row>
    <row r="10" spans="1:13" x14ac:dyDescent="0.2">
      <c r="A10" s="367" t="s">
        <v>248</v>
      </c>
      <c r="B10" s="308" t="s">
        <v>185</v>
      </c>
      <c r="C10" s="395"/>
      <c r="D10" s="308" t="s">
        <v>185</v>
      </c>
      <c r="E10" s="309"/>
      <c r="F10" s="347" t="s">
        <v>185</v>
      </c>
      <c r="G10" s="368"/>
      <c r="H10" s="348" t="s">
        <v>185</v>
      </c>
      <c r="I10" s="310"/>
      <c r="J10" s="373" t="s">
        <v>185</v>
      </c>
      <c r="K10" s="368"/>
      <c r="L10" s="348" t="s">
        <v>185</v>
      </c>
      <c r="M10" s="368"/>
    </row>
    <row r="11" spans="1:13" x14ac:dyDescent="0.2">
      <c r="A11" s="161" t="s">
        <v>249</v>
      </c>
      <c r="B11" s="307">
        <f>'SF Illustration - 1 Plan'!B11</f>
        <v>0</v>
      </c>
      <c r="C11" s="648" t="str">
        <f>'SF Illustration - 1 Plan'!C11</f>
        <v/>
      </c>
      <c r="D11" s="307">
        <f>'SF Illustration - 1 Plan'!D11</f>
        <v>0</v>
      </c>
      <c r="E11" s="648" t="str">
        <f>'SF Illustration - 1 Plan'!E11</f>
        <v/>
      </c>
      <c r="F11" s="313">
        <f>Underwriting!B31</f>
        <v>0</v>
      </c>
      <c r="G11" s="389" t="str">
        <f>'SF Illustration - 1 Plan'!G11</f>
        <v/>
      </c>
      <c r="H11" s="313">
        <f>Underwriting!C31</f>
        <v>0</v>
      </c>
      <c r="I11" s="389">
        <f>'SF Illustration - 2 Plan'!I11</f>
        <v>0</v>
      </c>
      <c r="J11" s="318">
        <f>Underwriting!D31</f>
        <v>0</v>
      </c>
      <c r="K11" s="389" t="str">
        <f>IF(Underwriting!D51="","",Underwriting!D51)</f>
        <v/>
      </c>
      <c r="L11" s="315">
        <f>Underwriting!F31</f>
        <v>0</v>
      </c>
      <c r="M11" s="389">
        <f>Underwriting!E51</f>
        <v>0</v>
      </c>
    </row>
    <row r="12" spans="1:13" x14ac:dyDescent="0.2">
      <c r="A12" s="161" t="s">
        <v>250</v>
      </c>
      <c r="B12" s="307">
        <f>'SF Illustration - 1 Plan'!B12</f>
        <v>0</v>
      </c>
      <c r="C12" s="951" t="str">
        <f>'SF Illustration - 1 Plan'!C12</f>
        <v/>
      </c>
      <c r="D12" s="307">
        <f>'SF Illustration - 1 Plan'!D12</f>
        <v>0</v>
      </c>
      <c r="E12" s="951" t="str">
        <f>'SF Illustration - 1 Plan'!E12</f>
        <v/>
      </c>
      <c r="F12" s="313">
        <f>Underwriting!B32</f>
        <v>0</v>
      </c>
      <c r="G12" s="389" t="str">
        <f>'SF Illustration - 1 Plan'!G12</f>
        <v/>
      </c>
      <c r="H12" s="313">
        <f>Underwriting!C32</f>
        <v>0</v>
      </c>
      <c r="I12" s="389">
        <f>'SF Illustration - 2 Plan'!I12</f>
        <v>0</v>
      </c>
      <c r="J12" s="318">
        <f>Underwriting!D32</f>
        <v>0</v>
      </c>
      <c r="K12" s="389" t="str">
        <f>IF(Underwriting!D52="","",Underwriting!D52)</f>
        <v/>
      </c>
      <c r="L12" s="315">
        <f>Underwriting!F32</f>
        <v>0</v>
      </c>
      <c r="M12" s="389">
        <f>Underwriting!E52</f>
        <v>0</v>
      </c>
    </row>
    <row r="13" spans="1:13" x14ac:dyDescent="0.2">
      <c r="A13" s="161" t="s">
        <v>442</v>
      </c>
      <c r="B13" s="307">
        <f>'SF Illustration - 1 Plan'!B13</f>
        <v>0</v>
      </c>
      <c r="C13" s="951" t="str">
        <f>'SF Illustration - 1 Plan'!C13</f>
        <v/>
      </c>
      <c r="D13" s="307">
        <f>'SF Illustration - 1 Plan'!D13</f>
        <v>0</v>
      </c>
      <c r="E13" s="951" t="str">
        <f>'SF Illustration - 1 Plan'!E13</f>
        <v/>
      </c>
      <c r="F13" s="313">
        <f>Underwriting!B33</f>
        <v>0</v>
      </c>
      <c r="G13" s="389" t="str">
        <f>'SF Illustration - 1 Plan'!G13</f>
        <v/>
      </c>
      <c r="H13" s="313">
        <f>Underwriting!C33</f>
        <v>0</v>
      </c>
      <c r="I13" s="389">
        <f>'SF Illustration - 2 Plan'!I13</f>
        <v>0</v>
      </c>
      <c r="J13" s="318">
        <f>Underwriting!D33</f>
        <v>0</v>
      </c>
      <c r="K13" s="389" t="str">
        <f>IF(Underwriting!D53="","",Underwriting!D53)</f>
        <v/>
      </c>
      <c r="L13" s="315">
        <f>Underwriting!F33</f>
        <v>0</v>
      </c>
      <c r="M13" s="389">
        <f>Underwriting!E53</f>
        <v>0</v>
      </c>
    </row>
    <row r="14" spans="1:13" x14ac:dyDescent="0.2">
      <c r="A14" s="217" t="s">
        <v>251</v>
      </c>
      <c r="B14" s="307">
        <f>'SF Illustration - 1 Plan'!B14</f>
        <v>0</v>
      </c>
      <c r="C14" s="951" t="str">
        <f>'SF Illustration - 1 Plan'!C14</f>
        <v/>
      </c>
      <c r="D14" s="307">
        <f>'SF Illustration - 1 Plan'!D14</f>
        <v>0</v>
      </c>
      <c r="E14" s="951" t="str">
        <f>'SF Illustration - 1 Plan'!E14</f>
        <v/>
      </c>
      <c r="F14" s="314">
        <f>Underwriting!B23</f>
        <v>0</v>
      </c>
      <c r="G14" s="1213" t="str">
        <f>'SF Illustration - 1 Plan'!G14</f>
        <v/>
      </c>
      <c r="H14" s="314">
        <f>Underwriting!C34</f>
        <v>0</v>
      </c>
      <c r="I14" s="1213">
        <f>'SF Illustration - 2 Plan'!I14</f>
        <v>0</v>
      </c>
      <c r="J14" s="320">
        <f>Underwriting!D34</f>
        <v>0</v>
      </c>
      <c r="K14" s="1213" t="str">
        <f>IF(Underwriting!D54="","",Underwriting!D54)</f>
        <v/>
      </c>
      <c r="L14" s="316">
        <f>Underwriting!F34</f>
        <v>0</v>
      </c>
      <c r="M14" s="393">
        <f>Underwriting!E54</f>
        <v>0</v>
      </c>
    </row>
    <row r="15" spans="1:13" ht="12.75" hidden="1" customHeight="1" x14ac:dyDescent="0.2">
      <c r="A15" s="218" t="s">
        <v>300</v>
      </c>
      <c r="B15" s="384"/>
      <c r="C15" s="398"/>
      <c r="D15" s="384"/>
      <c r="E15" s="398"/>
      <c r="F15" s="2137" t="e">
        <f>(F11*G11+F12*G12+F13*G13+F14*G14)*12</f>
        <v>#VALUE!</v>
      </c>
      <c r="G15" s="2138"/>
      <c r="H15" s="2137">
        <f>(H11*I11+H12*I12+H13*I13+H14*I14)*12</f>
        <v>0</v>
      </c>
      <c r="I15" s="2138"/>
      <c r="J15" s="2137">
        <f>SUMPRODUCT(J11:J14,K11:K14)*12</f>
        <v>0</v>
      </c>
      <c r="K15" s="2138"/>
      <c r="L15" s="2137">
        <f>(L11*M11+L12*M12+L13*M13+L14*M14)*12</f>
        <v>0</v>
      </c>
      <c r="M15" s="2138"/>
    </row>
    <row r="16" spans="1:13" x14ac:dyDescent="0.2">
      <c r="A16" s="319" t="s">
        <v>301</v>
      </c>
      <c r="B16" s="2103">
        <f>'SF Illustration - 1 Plan'!C16</f>
        <v>0</v>
      </c>
      <c r="C16" s="2104"/>
      <c r="D16" s="2103">
        <f>'SF Illustration - 1 Plan'!E16</f>
        <v>0</v>
      </c>
      <c r="E16" s="2104"/>
      <c r="F16" s="2195" t="e">
        <f>F15+H15+J15</f>
        <v>#VALUE!</v>
      </c>
      <c r="G16" s="2208"/>
      <c r="H16" s="2208"/>
      <c r="I16" s="2208"/>
      <c r="J16" s="2208"/>
      <c r="K16" s="2196"/>
      <c r="L16" s="2103">
        <f>L15</f>
        <v>0</v>
      </c>
      <c r="M16" s="2104"/>
    </row>
    <row r="17" spans="1:13" x14ac:dyDescent="0.2">
      <c r="A17" s="364" t="s">
        <v>290</v>
      </c>
      <c r="B17" s="349" t="s">
        <v>185</v>
      </c>
      <c r="C17" s="398"/>
      <c r="D17" s="349" t="s">
        <v>185</v>
      </c>
      <c r="E17" s="398"/>
      <c r="F17" s="349" t="s">
        <v>185</v>
      </c>
      <c r="G17" s="366"/>
      <c r="H17" s="349" t="s">
        <v>185</v>
      </c>
      <c r="I17" s="365"/>
      <c r="J17" s="374" t="s">
        <v>185</v>
      </c>
      <c r="K17" s="366"/>
      <c r="L17" s="349" t="s">
        <v>185</v>
      </c>
      <c r="M17" s="366"/>
    </row>
    <row r="18" spans="1:13" x14ac:dyDescent="0.2">
      <c r="A18" s="321" t="s">
        <v>249</v>
      </c>
      <c r="B18" s="307">
        <f>B11</f>
        <v>0</v>
      </c>
      <c r="C18" s="648" t="str">
        <f>'SF Illustration - 1 Plan'!C18</f>
        <v/>
      </c>
      <c r="D18" s="307">
        <f>D11</f>
        <v>0</v>
      </c>
      <c r="E18" s="648" t="str">
        <f>'SF Illustration - 1 Plan'!E18</f>
        <v/>
      </c>
      <c r="F18" s="307">
        <f>F11</f>
        <v>0</v>
      </c>
      <c r="G18" s="390" t="str">
        <f>'SF Illustration - 1 Plan'!G18</f>
        <v/>
      </c>
      <c r="H18" s="307">
        <f>H11</f>
        <v>0</v>
      </c>
      <c r="I18" s="391">
        <f>'SF Illustration - 2 Plan'!I18</f>
        <v>0</v>
      </c>
      <c r="J18" s="318">
        <f>J11</f>
        <v>0</v>
      </c>
      <c r="K18" s="391">
        <f>Underwriting!D58</f>
        <v>0</v>
      </c>
      <c r="L18" s="307">
        <f>L11</f>
        <v>0</v>
      </c>
      <c r="M18" s="391">
        <f>Underwriting!E58</f>
        <v>0</v>
      </c>
    </row>
    <row r="19" spans="1:13" x14ac:dyDescent="0.2">
      <c r="A19" s="321" t="s">
        <v>250</v>
      </c>
      <c r="B19" s="307">
        <f>B12</f>
        <v>0</v>
      </c>
      <c r="C19" s="951" t="str">
        <f>'SF Illustration - 1 Plan'!C19</f>
        <v/>
      </c>
      <c r="D19" s="307">
        <f>D12</f>
        <v>0</v>
      </c>
      <c r="E19" s="951" t="str">
        <f>'SF Illustration - 1 Plan'!E19</f>
        <v/>
      </c>
      <c r="F19" s="307">
        <f>F12</f>
        <v>0</v>
      </c>
      <c r="G19" s="390" t="str">
        <f>'SF Illustration - 1 Plan'!G19</f>
        <v/>
      </c>
      <c r="H19" s="307">
        <f>H12</f>
        <v>0</v>
      </c>
      <c r="I19" s="391">
        <f>'SF Illustration - 2 Plan'!I19</f>
        <v>0</v>
      </c>
      <c r="J19" s="318">
        <f>J12</f>
        <v>0</v>
      </c>
      <c r="K19" s="391">
        <f>Underwriting!D59</f>
        <v>0</v>
      </c>
      <c r="L19" s="307">
        <f>L12</f>
        <v>0</v>
      </c>
      <c r="M19" s="391">
        <f>Underwriting!E59</f>
        <v>0</v>
      </c>
    </row>
    <row r="20" spans="1:13" x14ac:dyDescent="0.2">
      <c r="A20" s="161" t="s">
        <v>442</v>
      </c>
      <c r="B20" s="307">
        <f>B13</f>
        <v>0</v>
      </c>
      <c r="C20" s="951" t="str">
        <f>'SF Illustration - 1 Plan'!C20</f>
        <v/>
      </c>
      <c r="D20" s="307">
        <f>D13</f>
        <v>0</v>
      </c>
      <c r="E20" s="951" t="str">
        <f>'SF Illustration - 1 Plan'!E20</f>
        <v/>
      </c>
      <c r="F20" s="307">
        <f>F13</f>
        <v>0</v>
      </c>
      <c r="G20" s="390" t="str">
        <f>'SF Illustration - 1 Plan'!G20</f>
        <v/>
      </c>
      <c r="H20" s="307">
        <f>H13</f>
        <v>0</v>
      </c>
      <c r="I20" s="391">
        <f>'SF Illustration - 2 Plan'!I20</f>
        <v>0</v>
      </c>
      <c r="J20" s="318">
        <f>J13</f>
        <v>0</v>
      </c>
      <c r="K20" s="391">
        <f>Underwriting!D60</f>
        <v>0</v>
      </c>
      <c r="L20" s="307">
        <f>L13</f>
        <v>0</v>
      </c>
      <c r="M20" s="391">
        <f>Underwriting!E60</f>
        <v>0</v>
      </c>
    </row>
    <row r="21" spans="1:13" x14ac:dyDescent="0.2">
      <c r="A21" s="322" t="s">
        <v>251</v>
      </c>
      <c r="B21" s="308">
        <f>B14</f>
        <v>0</v>
      </c>
      <c r="C21" s="951" t="str">
        <f>'SF Illustration - 1 Plan'!C21</f>
        <v/>
      </c>
      <c r="D21" s="308">
        <f>D14</f>
        <v>0</v>
      </c>
      <c r="E21" s="951" t="str">
        <f>'SF Illustration - 1 Plan'!E21</f>
        <v/>
      </c>
      <c r="F21" s="308">
        <f>F14</f>
        <v>0</v>
      </c>
      <c r="G21" s="390" t="str">
        <f>'SF Illustration - 1 Plan'!G21</f>
        <v/>
      </c>
      <c r="H21" s="308">
        <f>H14</f>
        <v>0</v>
      </c>
      <c r="I21" s="391">
        <f>'SF Illustration - 2 Plan'!I21</f>
        <v>0</v>
      </c>
      <c r="J21" s="320">
        <f>J14</f>
        <v>0</v>
      </c>
      <c r="K21" s="391">
        <f>Underwriting!D61</f>
        <v>0</v>
      </c>
      <c r="L21" s="308">
        <f>L14</f>
        <v>0</v>
      </c>
      <c r="M21" s="392">
        <f>Underwriting!E61</f>
        <v>0</v>
      </c>
    </row>
    <row r="22" spans="1:13" x14ac:dyDescent="0.2">
      <c r="A22" s="382" t="s">
        <v>319</v>
      </c>
      <c r="B22" s="2131" t="str">
        <f>'SF Illustration - 1 Plan'!B22</f>
        <v/>
      </c>
      <c r="C22" s="2132"/>
      <c r="D22" s="2131" t="str">
        <f>'SF Illustration - 1 Plan'!D22</f>
        <v/>
      </c>
      <c r="E22" s="2132"/>
      <c r="F22" s="2131" t="str">
        <f>'SF Illustration - 1 Plan'!F22</f>
        <v/>
      </c>
      <c r="G22" s="2132"/>
      <c r="H22" s="2131">
        <f>'SF Illustration - 2 Plan'!H22</f>
        <v>0</v>
      </c>
      <c r="I22" s="2132"/>
      <c r="J22" s="2131">
        <f>Underwriting!D62</f>
        <v>0</v>
      </c>
      <c r="K22" s="2132"/>
      <c r="L22" s="2131">
        <f>Underwriting!E62</f>
        <v>0</v>
      </c>
      <c r="M22" s="2132"/>
    </row>
    <row r="23" spans="1:13" hidden="1" x14ac:dyDescent="0.2">
      <c r="A23" s="382" t="s">
        <v>302</v>
      </c>
      <c r="B23" s="399"/>
      <c r="C23" s="398"/>
      <c r="D23" s="399"/>
      <c r="E23" s="398"/>
      <c r="F23" s="2137" t="e">
        <f>((F18*G18+F19*G19+G20*F20+F21*G21)+(Underwriting!B35*'SF Illustration - 3 Plan'!F22))*12</f>
        <v>#VALUE!</v>
      </c>
      <c r="G23" s="2138"/>
      <c r="H23" s="2137">
        <f>((H18*I18+H19*I19+I20*H20+H21*I21)+(Underwriting!C35*'SF Illustration - 3 Plan'!H22))*12</f>
        <v>0</v>
      </c>
      <c r="I23" s="2138"/>
      <c r="J23" s="2275">
        <f>((SUMPRODUCT(J18:J21,K18:K21))+(Underwriting!D35*J22))*12</f>
        <v>0</v>
      </c>
      <c r="K23" s="2138"/>
      <c r="L23" s="2137">
        <f>((L18*M18+L19*M19+M20*L20+L21*M21)+(Underwriting!F35*'SF Illustration - 3 Plan'!L22:M22))*12</f>
        <v>0</v>
      </c>
      <c r="M23" s="2138"/>
    </row>
    <row r="24" spans="1:13" x14ac:dyDescent="0.2">
      <c r="A24" s="419" t="s">
        <v>303</v>
      </c>
      <c r="B24" s="2103">
        <f>'SF Illustration - 1 Plan'!B24</f>
        <v>0</v>
      </c>
      <c r="C24" s="2104"/>
      <c r="D24" s="2103">
        <f>'SF Illustration - 1 Plan'!D24</f>
        <v>0</v>
      </c>
      <c r="E24" s="2104"/>
      <c r="F24" s="2258" t="e">
        <f>F23+H23+J23</f>
        <v>#VALUE!</v>
      </c>
      <c r="G24" s="1409"/>
      <c r="H24" s="1409"/>
      <c r="I24" s="1409"/>
      <c r="J24" s="1409"/>
      <c r="K24" s="2259"/>
      <c r="L24" s="2273">
        <f>L23</f>
        <v>0</v>
      </c>
      <c r="M24" s="2274"/>
    </row>
    <row r="25" spans="1:13" ht="12.75" hidden="1" customHeight="1" x14ac:dyDescent="0.2">
      <c r="A25" s="218" t="s">
        <v>304</v>
      </c>
      <c r="B25" s="399"/>
      <c r="C25" s="398"/>
      <c r="D25" s="399"/>
      <c r="E25" s="398"/>
      <c r="F25" s="2143" t="e">
        <f>F15+F23</f>
        <v>#VALUE!</v>
      </c>
      <c r="G25" s="2144"/>
      <c r="H25" s="2143">
        <f>H15+H23</f>
        <v>0</v>
      </c>
      <c r="I25" s="2144"/>
      <c r="J25" s="2257">
        <f>J15+J23</f>
        <v>0</v>
      </c>
      <c r="K25" s="2144"/>
      <c r="L25" s="2137">
        <f>L15+L23</f>
        <v>0</v>
      </c>
      <c r="M25" s="2138"/>
    </row>
    <row r="26" spans="1:13" ht="12.75" customHeight="1" x14ac:dyDescent="0.2">
      <c r="A26" s="757" t="str">
        <f>'SF Illustration - 1 Plan'!A25</f>
        <v>Organ Transplant Premium (OT)</v>
      </c>
      <c r="B26" s="799" t="s">
        <v>185</v>
      </c>
      <c r="C26" s="398"/>
      <c r="D26" s="799" t="s">
        <v>185</v>
      </c>
      <c r="E26" s="398"/>
      <c r="F26" s="796" t="s">
        <v>185</v>
      </c>
      <c r="G26" s="732"/>
      <c r="H26" s="798" t="s">
        <v>185</v>
      </c>
      <c r="I26" s="728"/>
      <c r="J26" s="797" t="s">
        <v>185</v>
      </c>
      <c r="K26" s="728"/>
      <c r="L26" s="798" t="s">
        <v>185</v>
      </c>
      <c r="M26" s="728"/>
    </row>
    <row r="27" spans="1:13" ht="12.75" customHeight="1" x14ac:dyDescent="0.2">
      <c r="A27" s="758" t="str">
        <f>'SF Illustration - 1 Plan'!A27</f>
        <v xml:space="preserve">    Single</v>
      </c>
      <c r="B27" s="762">
        <f>B18</f>
        <v>0</v>
      </c>
      <c r="C27" s="648" t="str">
        <f>'SF Illustration - 1 Plan'!C27</f>
        <v/>
      </c>
      <c r="D27" s="762">
        <f>D18</f>
        <v>0</v>
      </c>
      <c r="E27" s="648" t="str">
        <f>'SF Illustration - 1 Plan'!E27</f>
        <v/>
      </c>
      <c r="F27" s="766">
        <f>F18</f>
        <v>0</v>
      </c>
      <c r="G27" s="751" t="str">
        <f>'SF Illustration - 1 Plan'!G27</f>
        <v/>
      </c>
      <c r="H27" s="766">
        <f>H18</f>
        <v>0</v>
      </c>
      <c r="I27" s="767" t="str">
        <f>'SF Illustration - 2 Plan'!I27</f>
        <v/>
      </c>
      <c r="J27" s="752">
        <f>J18</f>
        <v>0</v>
      </c>
      <c r="K27" s="767" t="str">
        <f>IF(Underwriting!D67="","",Underwriting!F67)</f>
        <v/>
      </c>
      <c r="L27" s="766">
        <f>L18</f>
        <v>0</v>
      </c>
      <c r="M27" s="767">
        <f>Underwriting!E67</f>
        <v>0</v>
      </c>
    </row>
    <row r="28" spans="1:13" ht="12.75" customHeight="1" x14ac:dyDescent="0.2">
      <c r="A28" s="750" t="str">
        <f>'SF Illustration - 1 Plan'!A28</f>
        <v xml:space="preserve">    Family</v>
      </c>
      <c r="B28" s="763">
        <f>B19+B20+B21</f>
        <v>0</v>
      </c>
      <c r="C28" s="951" t="str">
        <f>'SF Illustration - 1 Plan'!C28</f>
        <v/>
      </c>
      <c r="D28" s="763">
        <f>D19+D20+D21</f>
        <v>0</v>
      </c>
      <c r="E28" s="951" t="str">
        <f>'SF Illustration - 1 Plan'!E28</f>
        <v/>
      </c>
      <c r="F28" s="768">
        <f>F19+F20+F21</f>
        <v>0</v>
      </c>
      <c r="G28" s="1214" t="str">
        <f>'SF Illustration - 1 Plan'!G28</f>
        <v/>
      </c>
      <c r="H28" s="768">
        <f>H19+H20+H21</f>
        <v>0</v>
      </c>
      <c r="I28" s="1196" t="str">
        <f>'SF Illustration - 2 Plan'!I28</f>
        <v/>
      </c>
      <c r="J28" s="753">
        <f>J19+J20+J21</f>
        <v>0</v>
      </c>
      <c r="K28" s="1215" t="str">
        <f>IF(Underwriting!D68="","",Underwriting!F68)</f>
        <v/>
      </c>
      <c r="L28" s="768">
        <f>L19+L20+L21</f>
        <v>0</v>
      </c>
      <c r="M28" s="734">
        <f>Underwriting!E68</f>
        <v>0</v>
      </c>
    </row>
    <row r="29" spans="1:13" ht="12.75" customHeight="1" x14ac:dyDescent="0.2">
      <c r="A29" s="319" t="str">
        <f>'SF Illustration - 1 Plan'!A29</f>
        <v>Total Annual OT Premium</v>
      </c>
      <c r="B29" s="724"/>
      <c r="C29" s="725">
        <f>'SF Illustration - 1 Plan'!C29</f>
        <v>0</v>
      </c>
      <c r="D29" s="724"/>
      <c r="E29" s="880">
        <f>'SF Illustration - 1 Plan'!E29</f>
        <v>0</v>
      </c>
      <c r="F29" s="2195">
        <f>(SUMPRODUCT(F27:F28,G27:G28)+SUMPRODUCT(H27:H28,I27:I28)+SUMPRODUCT(J27:J28,K27:K28))*12</f>
        <v>0</v>
      </c>
      <c r="G29" s="2208"/>
      <c r="H29" s="2208"/>
      <c r="I29" s="2208"/>
      <c r="J29" s="2208"/>
      <c r="K29" s="2196"/>
      <c r="L29" s="2103">
        <f>(L27*M27+L28*M28)*12</f>
        <v>0</v>
      </c>
      <c r="M29" s="2104"/>
    </row>
    <row r="30" spans="1:13" x14ac:dyDescent="0.2">
      <c r="A30" s="319" t="s">
        <v>305</v>
      </c>
      <c r="B30" s="2103">
        <f>'SF Illustration - 1 Plan'!B30</f>
        <v>0</v>
      </c>
      <c r="C30" s="2104"/>
      <c r="D30" s="2103">
        <f>'SF Illustration - 1 Plan'!D30</f>
        <v>0</v>
      </c>
      <c r="E30" s="2104"/>
      <c r="F30" s="2195" t="e">
        <f>F16+F24+F29</f>
        <v>#VALUE!</v>
      </c>
      <c r="G30" s="2208"/>
      <c r="H30" s="2208"/>
      <c r="I30" s="2208"/>
      <c r="J30" s="2208"/>
      <c r="K30" s="2196"/>
      <c r="L30" s="2107">
        <f>L16+L24+L29</f>
        <v>0</v>
      </c>
      <c r="M30" s="2108"/>
    </row>
    <row r="31" spans="1:13" x14ac:dyDescent="0.2">
      <c r="A31" s="220" t="s">
        <v>252</v>
      </c>
      <c r="B31" s="2105"/>
      <c r="C31" s="2106"/>
      <c r="D31" s="2105"/>
      <c r="E31" s="2106"/>
      <c r="F31" s="2145"/>
      <c r="G31" s="2146"/>
      <c r="H31" s="2165"/>
      <c r="I31" s="2166"/>
      <c r="J31" s="2256"/>
      <c r="K31" s="2166"/>
      <c r="L31" s="2165"/>
      <c r="M31" s="2166"/>
    </row>
    <row r="32" spans="1:13" x14ac:dyDescent="0.2">
      <c r="A32" s="161" t="str">
        <f>Underwriting!A72</f>
        <v xml:space="preserve">    Medical/Rx Drug Admin. Fee</v>
      </c>
      <c r="B32" s="2115" t="str">
        <f>'SF Illustration - 1 Plan'!B32</f>
        <v/>
      </c>
      <c r="C32" s="2116"/>
      <c r="D32" s="2115" t="str">
        <f>'SF Illustration - 1 Plan'!D32</f>
        <v/>
      </c>
      <c r="E32" s="2116"/>
      <c r="F32" s="2149" t="str">
        <f>'SF Illustration - 1 Plan'!F32</f>
        <v/>
      </c>
      <c r="G32" s="2150"/>
      <c r="H32" s="2149" t="str">
        <f>'SF Illustration - 2 Plan'!H32</f>
        <v/>
      </c>
      <c r="I32" s="2150"/>
      <c r="J32" s="2253" t="str">
        <f>IF(Underwriting!D72="","",Underwriting!D72)</f>
        <v/>
      </c>
      <c r="K32" s="2150"/>
      <c r="L32" s="2149">
        <f>Underwriting!E72</f>
        <v>0</v>
      </c>
      <c r="M32" s="2150"/>
    </row>
    <row r="33" spans="1:13" x14ac:dyDescent="0.2">
      <c r="A33" s="860" t="str">
        <f>Underwriting!A73</f>
        <v xml:space="preserve">    PPO/UR/PBM Access Fee</v>
      </c>
      <c r="B33" s="2115" t="str">
        <f>'SF Illustration - 1 Plan'!B33</f>
        <v/>
      </c>
      <c r="C33" s="2116"/>
      <c r="D33" s="2115" t="str">
        <f>'SF Illustration - 1 Plan'!D33</f>
        <v/>
      </c>
      <c r="E33" s="2116"/>
      <c r="F33" s="2149" t="str">
        <f>'SF Illustration - 1 Plan'!F33</f>
        <v/>
      </c>
      <c r="G33" s="2150"/>
      <c r="H33" s="2149" t="str">
        <f>'SF Illustration - 2 Plan'!H33</f>
        <v/>
      </c>
      <c r="I33" s="2150"/>
      <c r="J33" s="2253" t="str">
        <f>IF(Underwriting!D73="","",Underwriting!D73)</f>
        <v/>
      </c>
      <c r="K33" s="2150"/>
      <c r="L33" s="2149">
        <f>Underwriting!E73</f>
        <v>0</v>
      </c>
      <c r="M33" s="2150"/>
    </row>
    <row r="34" spans="1:13" x14ac:dyDescent="0.2">
      <c r="A34" s="161" t="str">
        <f>Underwriting!A74</f>
        <v xml:space="preserve">    Broker Consulting Fee</v>
      </c>
      <c r="B34" s="2115" t="str">
        <f>'SF Illustration - 1 Plan'!B34</f>
        <v/>
      </c>
      <c r="C34" s="2116"/>
      <c r="D34" s="2115" t="str">
        <f>'SF Illustration - 1 Plan'!D34</f>
        <v/>
      </c>
      <c r="E34" s="2116"/>
      <c r="F34" s="2149" t="str">
        <f>'SF Illustration - 1 Plan'!F34</f>
        <v/>
      </c>
      <c r="G34" s="2150"/>
      <c r="H34" s="2149" t="str">
        <f>'SF Illustration - 2 Plan'!H34</f>
        <v/>
      </c>
      <c r="I34" s="2150"/>
      <c r="J34" s="2253" t="str">
        <f>IF(Underwriting!D74="","",Underwriting!D74)</f>
        <v/>
      </c>
      <c r="K34" s="2150"/>
      <c r="L34" s="2119">
        <f>Underwriting!E74</f>
        <v>0</v>
      </c>
      <c r="M34" s="2120"/>
    </row>
    <row r="35" spans="1:13" x14ac:dyDescent="0.2">
      <c r="A35" s="860" t="str">
        <f>Underwriting!A76</f>
        <v xml:space="preserve">    GBS Communitas Large Case Management</v>
      </c>
      <c r="B35" s="2115" t="str">
        <f>'SF Illustration - 1 Plan'!B35</f>
        <v/>
      </c>
      <c r="C35" s="2116"/>
      <c r="D35" s="2115" t="str">
        <f>'SF Illustration - 1 Plan'!D35</f>
        <v/>
      </c>
      <c r="E35" s="2116"/>
      <c r="F35" s="2149" t="str">
        <f>'SF Illustration - 1 Plan'!F35</f>
        <v/>
      </c>
      <c r="G35" s="2150"/>
      <c r="H35" s="2149" t="str">
        <f>'SF Illustration - 2 Plan'!H35</f>
        <v/>
      </c>
      <c r="I35" s="2150"/>
      <c r="J35" s="2253" t="str">
        <f>IF(Underwriting!D76="","",Underwriting!D76)</f>
        <v/>
      </c>
      <c r="K35" s="2150"/>
      <c r="L35" s="2147">
        <f>Underwriting!E75</f>
        <v>0</v>
      </c>
      <c r="M35" s="2148"/>
    </row>
    <row r="36" spans="1:13" x14ac:dyDescent="0.2">
      <c r="A36" s="860" t="str">
        <f>Underwriting!A75</f>
        <v xml:space="preserve">    COBRA</v>
      </c>
      <c r="B36" s="2115" t="str">
        <f>'SF Illustration - 1 Plan'!B36</f>
        <v/>
      </c>
      <c r="C36" s="2116"/>
      <c r="D36" s="2115" t="str">
        <f>'SF Illustration - 1 Plan'!D36</f>
        <v/>
      </c>
      <c r="E36" s="2116"/>
      <c r="F36" s="2149" t="str">
        <f>'SF Illustration - 1 Plan'!F36</f>
        <v/>
      </c>
      <c r="G36" s="2150"/>
      <c r="H36" s="2149" t="str">
        <f>'SF Illustration - 2 Plan'!H36</f>
        <v/>
      </c>
      <c r="I36" s="2150"/>
      <c r="J36" s="2253" t="str">
        <f>IF(Underwriting!D75="","",Underwriting!D75)</f>
        <v/>
      </c>
      <c r="K36" s="2150"/>
      <c r="L36" s="954"/>
      <c r="M36" s="955"/>
    </row>
    <row r="37" spans="1:13" x14ac:dyDescent="0.2">
      <c r="A37" s="161" t="str">
        <f>Underwriting!A77</f>
        <v xml:space="preserve">    Healthy Solutions Fee</v>
      </c>
      <c r="B37" s="2115"/>
      <c r="C37" s="2116"/>
      <c r="D37" s="2115"/>
      <c r="E37" s="2116"/>
      <c r="F37" s="2149" t="str">
        <f>'SF Illustration - 1 Plan'!F37</f>
        <v/>
      </c>
      <c r="G37" s="2150"/>
      <c r="H37" s="2149" t="str">
        <f>'SF Illustration - 2 Plan'!H37</f>
        <v/>
      </c>
      <c r="I37" s="2150"/>
      <c r="J37" s="2253" t="str">
        <f>IF(Underwriting!D77="","",Underwriting!D77)</f>
        <v/>
      </c>
      <c r="K37" s="2150"/>
      <c r="L37" s="2149">
        <f>Underwriting!E76</f>
        <v>0</v>
      </c>
      <c r="M37" s="2150"/>
    </row>
    <row r="38" spans="1:13" x14ac:dyDescent="0.2">
      <c r="A38" s="161" t="str">
        <f>Underwriting!A78</f>
        <v xml:space="preserve">    Provider Choice Rewards</v>
      </c>
      <c r="B38" s="2153"/>
      <c r="C38" s="2154"/>
      <c r="D38" s="2153"/>
      <c r="E38" s="2154"/>
      <c r="F38" s="2149" t="str">
        <f>'SF Illustration - 1 Plan'!F38</f>
        <v/>
      </c>
      <c r="G38" s="2150"/>
      <c r="H38" s="2149" t="str">
        <f>'SF Illustration - 2 Plan'!H38</f>
        <v/>
      </c>
      <c r="I38" s="2150"/>
      <c r="J38" s="2253" t="str">
        <f>IF(Underwriting!D78="","",Underwriting!D78)</f>
        <v/>
      </c>
      <c r="K38" s="2150"/>
      <c r="L38" s="2151">
        <f>Underwriting!E78</f>
        <v>0</v>
      </c>
      <c r="M38" s="2152"/>
    </row>
    <row r="39" spans="1:13" x14ac:dyDescent="0.2">
      <c r="A39" s="219" t="s">
        <v>253</v>
      </c>
      <c r="B39" s="2131" t="str">
        <f>'SF Illustration - 1 Plan'!B39</f>
        <v/>
      </c>
      <c r="C39" s="2132"/>
      <c r="D39" s="2131" t="str">
        <f>'SF Illustration - 1 Plan'!D39</f>
        <v/>
      </c>
      <c r="E39" s="2132"/>
      <c r="F39" s="2239">
        <f>SUM(F32:F38)</f>
        <v>0</v>
      </c>
      <c r="G39" s="2240"/>
      <c r="H39" s="2111">
        <f>SUM(H32:H38)</f>
        <v>0</v>
      </c>
      <c r="I39" s="2112"/>
      <c r="J39" s="2254">
        <f>SUM(J32:J38)</f>
        <v>0</v>
      </c>
      <c r="K39" s="2112"/>
      <c r="L39" s="2111">
        <f>SUM(L32:L38)</f>
        <v>0</v>
      </c>
      <c r="M39" s="2112"/>
    </row>
    <row r="40" spans="1:13" x14ac:dyDescent="0.2">
      <c r="A40" s="218" t="s">
        <v>310</v>
      </c>
      <c r="B40" s="2131">
        <f>'SF Illustration - 1 Plan'!B40</f>
        <v>0</v>
      </c>
      <c r="C40" s="2132"/>
      <c r="D40" s="2131">
        <f>'SF Illustration - 1 Plan'!D40</f>
        <v>0</v>
      </c>
      <c r="E40" s="2132"/>
      <c r="F40" s="2236">
        <f>(F39*Underwriting!B35+H39*Underwriting!C35+J39*Underwriting!D35)*12</f>
        <v>0</v>
      </c>
      <c r="G40" s="2237"/>
      <c r="H40" s="2237"/>
      <c r="I40" s="2237"/>
      <c r="J40" s="2237"/>
      <c r="K40" s="2238"/>
      <c r="L40" s="2111">
        <f>L39*Underwriting!F35*12</f>
        <v>0</v>
      </c>
      <c r="M40" s="2112"/>
    </row>
    <row r="41" spans="1:13" hidden="1" x14ac:dyDescent="0.2">
      <c r="A41" s="219" t="s">
        <v>308</v>
      </c>
      <c r="B41" s="399"/>
      <c r="C41" s="398"/>
      <c r="D41" s="399"/>
      <c r="E41" s="398"/>
      <c r="F41" s="2137" t="e">
        <f>F25+F40</f>
        <v>#VALUE!</v>
      </c>
      <c r="G41" s="2138"/>
      <c r="H41" s="2137">
        <f>H25+H40</f>
        <v>0</v>
      </c>
      <c r="I41" s="2138"/>
      <c r="J41" s="2137">
        <f>J25+J40</f>
        <v>0</v>
      </c>
      <c r="K41" s="2138"/>
      <c r="L41" s="2137">
        <f>L25+L40</f>
        <v>0</v>
      </c>
      <c r="M41" s="2138"/>
    </row>
    <row r="42" spans="1:13" x14ac:dyDescent="0.2">
      <c r="A42" s="323" t="s">
        <v>309</v>
      </c>
      <c r="B42" s="2113">
        <f>'SF Illustration - 1 Plan'!B42</f>
        <v>0</v>
      </c>
      <c r="C42" s="2114"/>
      <c r="D42" s="2113">
        <f>'SF Illustration - 1 Plan'!D42</f>
        <v>0</v>
      </c>
      <c r="E42" s="2114"/>
      <c r="F42" s="2250" t="e">
        <f>F30+F40</f>
        <v>#VALUE!</v>
      </c>
      <c r="G42" s="2251"/>
      <c r="H42" s="2251"/>
      <c r="I42" s="2251"/>
      <c r="J42" s="2251"/>
      <c r="K42" s="2252"/>
      <c r="L42" s="2133">
        <f>L30+L40</f>
        <v>0</v>
      </c>
      <c r="M42" s="2134"/>
    </row>
    <row r="43" spans="1:13" x14ac:dyDescent="0.2">
      <c r="A43" s="327" t="s">
        <v>291</v>
      </c>
      <c r="B43" s="350" t="s">
        <v>185</v>
      </c>
      <c r="C43" s="728"/>
      <c r="D43" s="350" t="s">
        <v>185</v>
      </c>
      <c r="E43" s="728"/>
      <c r="F43" s="351" t="s">
        <v>185</v>
      </c>
      <c r="G43" s="330"/>
      <c r="H43" s="351" t="s">
        <v>185</v>
      </c>
      <c r="I43" s="330"/>
      <c r="J43" s="375" t="s">
        <v>185</v>
      </c>
      <c r="K43" s="330"/>
      <c r="L43" s="351" t="s">
        <v>185</v>
      </c>
      <c r="M43" s="330"/>
    </row>
    <row r="44" spans="1:13" x14ac:dyDescent="0.2">
      <c r="A44" s="161" t="s">
        <v>249</v>
      </c>
      <c r="B44" s="307">
        <f>B18</f>
        <v>0</v>
      </c>
      <c r="C44" s="648" t="str">
        <f>'SF Illustration - 1 Plan'!C44</f>
        <v/>
      </c>
      <c r="D44" s="307">
        <f>D18</f>
        <v>0</v>
      </c>
      <c r="E44" s="648" t="str">
        <f>'SF Illustration - 1 Plan'!E44</f>
        <v/>
      </c>
      <c r="F44" s="307">
        <f>F18</f>
        <v>0</v>
      </c>
      <c r="G44" s="389">
        <f>Underwriting!B85</f>
        <v>0</v>
      </c>
      <c r="H44" s="307">
        <f>H18</f>
        <v>0</v>
      </c>
      <c r="I44" s="726">
        <f>Underwriting!C85</f>
        <v>0</v>
      </c>
      <c r="J44" s="163">
        <f>J18</f>
        <v>0</v>
      </c>
      <c r="K44" s="389">
        <f>Underwriting!D85</f>
        <v>0</v>
      </c>
      <c r="L44" s="313">
        <f>L18</f>
        <v>0</v>
      </c>
      <c r="M44" s="389">
        <f>Underwriting!E85</f>
        <v>0</v>
      </c>
    </row>
    <row r="45" spans="1:13" x14ac:dyDescent="0.2">
      <c r="A45" s="161" t="s">
        <v>250</v>
      </c>
      <c r="B45" s="307">
        <f>B19</f>
        <v>0</v>
      </c>
      <c r="C45" s="951" t="str">
        <f>'SF Illustration - 1 Plan'!C45</f>
        <v/>
      </c>
      <c r="D45" s="307">
        <f>D19</f>
        <v>0</v>
      </c>
      <c r="E45" s="951" t="str">
        <f>'SF Illustration - 1 Plan'!E45</f>
        <v/>
      </c>
      <c r="F45" s="307">
        <f>F19</f>
        <v>0</v>
      </c>
      <c r="G45" s="389">
        <f>Underwriting!B86</f>
        <v>0</v>
      </c>
      <c r="H45" s="307">
        <f>H19</f>
        <v>0</v>
      </c>
      <c r="I45" s="726">
        <f>Underwriting!C86</f>
        <v>0</v>
      </c>
      <c r="J45" s="163">
        <f>J19</f>
        <v>0</v>
      </c>
      <c r="K45" s="389">
        <f>Underwriting!D86</f>
        <v>0</v>
      </c>
      <c r="L45" s="313">
        <f>L19</f>
        <v>0</v>
      </c>
      <c r="M45" s="389">
        <f>Underwriting!E86</f>
        <v>0</v>
      </c>
    </row>
    <row r="46" spans="1:13" x14ac:dyDescent="0.2">
      <c r="A46" s="161" t="s">
        <v>442</v>
      </c>
      <c r="B46" s="307">
        <f>B20</f>
        <v>0</v>
      </c>
      <c r="C46" s="951" t="str">
        <f>'SF Illustration - 1 Plan'!C46</f>
        <v/>
      </c>
      <c r="D46" s="307">
        <f>D20</f>
        <v>0</v>
      </c>
      <c r="E46" s="951" t="str">
        <f>'SF Illustration - 1 Plan'!E46</f>
        <v/>
      </c>
      <c r="F46" s="307">
        <f>F20</f>
        <v>0</v>
      </c>
      <c r="G46" s="389">
        <f>Underwriting!B87</f>
        <v>0</v>
      </c>
      <c r="H46" s="307">
        <f>H20</f>
        <v>0</v>
      </c>
      <c r="I46" s="726">
        <f>Underwriting!C87</f>
        <v>0</v>
      </c>
      <c r="J46" s="163">
        <f>J20</f>
        <v>0</v>
      </c>
      <c r="K46" s="389">
        <f>Underwriting!D87</f>
        <v>0</v>
      </c>
      <c r="L46" s="313">
        <f>L20</f>
        <v>0</v>
      </c>
      <c r="M46" s="389">
        <f>Underwriting!E87</f>
        <v>0</v>
      </c>
    </row>
    <row r="47" spans="1:13" x14ac:dyDescent="0.2">
      <c r="A47" s="217" t="s">
        <v>251</v>
      </c>
      <c r="B47" s="308">
        <f>B21</f>
        <v>0</v>
      </c>
      <c r="C47" s="951" t="str">
        <f>'SF Illustration - 1 Plan'!C47</f>
        <v/>
      </c>
      <c r="D47" s="308">
        <f>D21</f>
        <v>0</v>
      </c>
      <c r="E47" s="951" t="str">
        <f>'SF Illustration - 1 Plan'!E47</f>
        <v/>
      </c>
      <c r="F47" s="308">
        <f>F21</f>
        <v>0</v>
      </c>
      <c r="G47" s="393">
        <f>Underwriting!B88</f>
        <v>0</v>
      </c>
      <c r="H47" s="308">
        <f>H21</f>
        <v>0</v>
      </c>
      <c r="I47" s="727">
        <f>Underwriting!C88</f>
        <v>0</v>
      </c>
      <c r="J47" s="376">
        <f>J21</f>
        <v>0</v>
      </c>
      <c r="K47" s="393">
        <f>Underwriting!D88</f>
        <v>0</v>
      </c>
      <c r="L47" s="314">
        <f>L21</f>
        <v>0</v>
      </c>
      <c r="M47" s="393">
        <f>Underwriting!E88</f>
        <v>0</v>
      </c>
    </row>
    <row r="48" spans="1:13" hidden="1" x14ac:dyDescent="0.2">
      <c r="A48" s="218" t="s">
        <v>254</v>
      </c>
      <c r="B48" s="2161"/>
      <c r="C48" s="2162"/>
      <c r="D48" s="329"/>
      <c r="E48" s="328"/>
      <c r="F48" s="2111">
        <f>F50/Underwriting!B84</f>
        <v>0</v>
      </c>
      <c r="G48" s="2112"/>
      <c r="H48" s="2111">
        <f>H50/Underwriting!C84</f>
        <v>0</v>
      </c>
      <c r="I48" s="2112"/>
      <c r="J48" s="2254">
        <f>J50/Underwriting!D84</f>
        <v>0</v>
      </c>
      <c r="K48" s="2112"/>
      <c r="L48" s="2111" t="e">
        <f>L50/Underwriting!E84</f>
        <v>#DIV/0!</v>
      </c>
      <c r="M48" s="2112"/>
    </row>
    <row r="49" spans="1:13" x14ac:dyDescent="0.2">
      <c r="A49" s="415" t="s">
        <v>306</v>
      </c>
      <c r="B49" s="2117">
        <f>'SF Illustration - 1 Plan'!B49:C49</f>
        <v>0</v>
      </c>
      <c r="C49" s="2118"/>
      <c r="D49" s="2117">
        <f>'SF Illustration - 1 Plan'!D49:E49</f>
        <v>0</v>
      </c>
      <c r="E49" s="2118"/>
      <c r="F49" s="2233">
        <f>F48+H48+J48</f>
        <v>0</v>
      </c>
      <c r="G49" s="2234"/>
      <c r="H49" s="2234"/>
      <c r="I49" s="2234"/>
      <c r="J49" s="2234"/>
      <c r="K49" s="2235"/>
      <c r="L49" s="2260" t="e">
        <f>L48</f>
        <v>#DIV/0!</v>
      </c>
      <c r="M49" s="2261"/>
    </row>
    <row r="50" spans="1:13" hidden="1" x14ac:dyDescent="0.2">
      <c r="A50" s="218" t="s">
        <v>307</v>
      </c>
      <c r="B50" s="733"/>
      <c r="C50" s="734"/>
      <c r="D50" s="733"/>
      <c r="E50" s="734"/>
      <c r="F50" s="2111">
        <f>(G44*F44+F45*G45+G46*F46+F47*G47)*12</f>
        <v>0</v>
      </c>
      <c r="G50" s="2112"/>
      <c r="H50" s="2111">
        <f>(I44*H44+H45*I45+I46*H46+H47*I47)*12</f>
        <v>0</v>
      </c>
      <c r="I50" s="2112"/>
      <c r="J50" s="2254">
        <f>(K44*J44+J45*K45+K46*J46+J47*K47)*12</f>
        <v>0</v>
      </c>
      <c r="K50" s="2112"/>
      <c r="L50" s="2111">
        <f>(M44*L44+L45*M45+M46*L46+L47*M47)*12</f>
        <v>0</v>
      </c>
      <c r="M50" s="2112"/>
    </row>
    <row r="51" spans="1:13" x14ac:dyDescent="0.2">
      <c r="A51" s="414" t="s">
        <v>292</v>
      </c>
      <c r="B51" s="2117">
        <f>'SF Illustration - 1 Plan'!B51:C51</f>
        <v>0</v>
      </c>
      <c r="C51" s="2118"/>
      <c r="D51" s="2117">
        <f>'SF Illustration - 1 Plan'!D51:E51</f>
        <v>0</v>
      </c>
      <c r="E51" s="2118"/>
      <c r="F51" s="2233">
        <f>F50+H50+J50</f>
        <v>0</v>
      </c>
      <c r="G51" s="2234"/>
      <c r="H51" s="2234"/>
      <c r="I51" s="2234"/>
      <c r="J51" s="2234"/>
      <c r="K51" s="2235"/>
      <c r="L51" s="2260">
        <f>L50</f>
        <v>0</v>
      </c>
      <c r="M51" s="2261"/>
    </row>
    <row r="52" spans="1:13" x14ac:dyDescent="0.2">
      <c r="A52" s="219" t="s">
        <v>255</v>
      </c>
      <c r="B52" s="2131">
        <f>'SF Illustration - 1 Plan'!B52</f>
        <v>0</v>
      </c>
      <c r="C52" s="2132"/>
      <c r="D52" s="2131">
        <f>B52</f>
        <v>0</v>
      </c>
      <c r="E52" s="2132"/>
      <c r="F52" s="2245">
        <f>Underwriting!B93</f>
        <v>0</v>
      </c>
      <c r="G52" s="2246"/>
      <c r="H52" s="2246"/>
      <c r="I52" s="2246"/>
      <c r="J52" s="2246"/>
      <c r="K52" s="2247"/>
      <c r="L52" s="2159">
        <f>Underwriting!E93</f>
        <v>0</v>
      </c>
      <c r="M52" s="2160"/>
    </row>
    <row r="53" spans="1:13" hidden="1" x14ac:dyDescent="0.2">
      <c r="A53" s="219" t="s">
        <v>293</v>
      </c>
      <c r="B53" s="396"/>
      <c r="C53" s="395"/>
      <c r="D53" s="396"/>
      <c r="E53" s="395"/>
      <c r="F53" s="2159" t="e">
        <f>F41+F48+F52</f>
        <v>#VALUE!</v>
      </c>
      <c r="G53" s="2160"/>
      <c r="H53" s="2159">
        <f>H41+H48</f>
        <v>0</v>
      </c>
      <c r="I53" s="2160"/>
      <c r="J53" s="2255">
        <f>J41+J48</f>
        <v>0</v>
      </c>
      <c r="K53" s="2160"/>
      <c r="L53" s="2159" t="e">
        <f>L41+L48+L52</f>
        <v>#DIV/0!</v>
      </c>
      <c r="M53" s="2160"/>
    </row>
    <row r="54" spans="1:13" x14ac:dyDescent="0.2">
      <c r="A54" s="324" t="s">
        <v>256</v>
      </c>
      <c r="B54" s="2103">
        <f>'SF Illustration - 1 Plan'!B54:C54</f>
        <v>0</v>
      </c>
      <c r="C54" s="2104"/>
      <c r="D54" s="2103">
        <f>'SF Illustration - 1 Plan'!D54:E54</f>
        <v>0</v>
      </c>
      <c r="E54" s="2104"/>
      <c r="F54" s="2220" t="e">
        <f>F42+F49+F52</f>
        <v>#VALUE!</v>
      </c>
      <c r="G54" s="1432"/>
      <c r="H54" s="1432"/>
      <c r="I54" s="1432"/>
      <c r="J54" s="1432"/>
      <c r="K54" s="2221"/>
      <c r="L54" s="2109" t="e">
        <f>L42+L49+L52</f>
        <v>#DIV/0!</v>
      </c>
      <c r="M54" s="2110"/>
    </row>
    <row r="55" spans="1:13" ht="12.75" hidden="1" customHeight="1" x14ac:dyDescent="0.2">
      <c r="A55" s="218" t="s">
        <v>294</v>
      </c>
      <c r="B55" s="399"/>
      <c r="C55" s="398"/>
      <c r="D55" s="2103">
        <f>'SF Illustration - 1 Plan'!D55:E55</f>
        <v>0</v>
      </c>
      <c r="E55" s="2104"/>
      <c r="F55" s="2111" t="e">
        <f>F41+F50+F52</f>
        <v>#VALUE!</v>
      </c>
      <c r="G55" s="2112"/>
      <c r="H55" s="2111">
        <f>H41+H50</f>
        <v>0</v>
      </c>
      <c r="I55" s="2112"/>
      <c r="J55" s="2254">
        <f>J41+J50</f>
        <v>0</v>
      </c>
      <c r="K55" s="2112"/>
      <c r="L55" s="2111">
        <f>L41+L50+L52</f>
        <v>0</v>
      </c>
      <c r="M55" s="2112"/>
    </row>
    <row r="56" spans="1:13" ht="13.5" thickBot="1" x14ac:dyDescent="0.25">
      <c r="A56" s="325" t="s">
        <v>257</v>
      </c>
      <c r="B56" s="2157">
        <f>'SF Illustration - 1 Plan'!B56:C56</f>
        <v>0</v>
      </c>
      <c r="C56" s="2158"/>
      <c r="D56" s="2103">
        <f>'SF Illustration - 1 Plan'!D56:E56</f>
        <v>0</v>
      </c>
      <c r="E56" s="2104"/>
      <c r="F56" s="2270" t="e">
        <f>F42+F51+F52</f>
        <v>#VALUE!</v>
      </c>
      <c r="G56" s="2271"/>
      <c r="H56" s="2271"/>
      <c r="I56" s="2271"/>
      <c r="J56" s="2271"/>
      <c r="K56" s="2272"/>
      <c r="L56" s="2129">
        <f>L42+L51+L52</f>
        <v>0</v>
      </c>
      <c r="M56" s="2130"/>
    </row>
    <row r="57" spans="1:13" x14ac:dyDescent="0.2">
      <c r="A57" s="403" t="s">
        <v>535</v>
      </c>
      <c r="B57" s="2127"/>
      <c r="C57" s="2128"/>
      <c r="D57" s="2125" t="e">
        <f>D54/B54-1</f>
        <v>#DIV/0!</v>
      </c>
      <c r="E57" s="2126"/>
      <c r="F57" s="2262" t="e">
        <f>F54/B54-100%</f>
        <v>#VALUE!</v>
      </c>
      <c r="G57" s="2263"/>
      <c r="H57" s="2263"/>
      <c r="I57" s="2263"/>
      <c r="J57" s="2263"/>
      <c r="K57" s="2264"/>
      <c r="L57" s="2268" t="e">
        <f>L54/B56-100%</f>
        <v>#DIV/0!</v>
      </c>
      <c r="M57" s="2269"/>
    </row>
    <row r="58" spans="1:13" ht="13.5" thickBot="1" x14ac:dyDescent="0.25">
      <c r="A58" s="404" t="s">
        <v>608</v>
      </c>
      <c r="B58" s="2123"/>
      <c r="C58" s="2124"/>
      <c r="D58" s="2187">
        <f>D54-B54</f>
        <v>0</v>
      </c>
      <c r="E58" s="2232"/>
      <c r="F58" s="2265" t="e">
        <f>F54-B54</f>
        <v>#VALUE!</v>
      </c>
      <c r="G58" s="2266"/>
      <c r="H58" s="2266"/>
      <c r="I58" s="2266"/>
      <c r="J58" s="2266"/>
      <c r="K58" s="2267"/>
      <c r="L58" s="2121" t="e">
        <f>L54-B56</f>
        <v>#DIV/0!</v>
      </c>
      <c r="M58" s="2122"/>
    </row>
    <row r="59" spans="1:13" x14ac:dyDescent="0.2">
      <c r="B59" s="305"/>
      <c r="C59" s="305"/>
    </row>
    <row r="60" spans="1:13" x14ac:dyDescent="0.2">
      <c r="B60" s="305"/>
      <c r="C60" s="162"/>
    </row>
    <row r="61" spans="1:13" x14ac:dyDescent="0.2">
      <c r="B61" s="305"/>
      <c r="C61" s="162"/>
    </row>
  </sheetData>
  <sheetProtection password="C683" sheet="1" objects="1" scenarios="1"/>
  <mergeCells count="160">
    <mergeCell ref="L32:M32"/>
    <mergeCell ref="H35:I35"/>
    <mergeCell ref="J35:K35"/>
    <mergeCell ref="F37:G37"/>
    <mergeCell ref="L35:M35"/>
    <mergeCell ref="L37:M37"/>
    <mergeCell ref="F25:G25"/>
    <mergeCell ref="F31:G31"/>
    <mergeCell ref="H31:I31"/>
    <mergeCell ref="L31:M31"/>
    <mergeCell ref="L29:M29"/>
    <mergeCell ref="L38:M38"/>
    <mergeCell ref="L40:M40"/>
    <mergeCell ref="L39:M39"/>
    <mergeCell ref="F38:G38"/>
    <mergeCell ref="H38:I38"/>
    <mergeCell ref="J38:K38"/>
    <mergeCell ref="J39:K39"/>
    <mergeCell ref="L33:M33"/>
    <mergeCell ref="L34:M34"/>
    <mergeCell ref="H7:I7"/>
    <mergeCell ref="F8:G9"/>
    <mergeCell ref="H8:I9"/>
    <mergeCell ref="D16:E16"/>
    <mergeCell ref="B22:C22"/>
    <mergeCell ref="J8:K9"/>
    <mergeCell ref="H15:I15"/>
    <mergeCell ref="J15:K15"/>
    <mergeCell ref="F16:K16"/>
    <mergeCell ref="F22:G22"/>
    <mergeCell ref="J7:K7"/>
    <mergeCell ref="L24:M24"/>
    <mergeCell ref="L25:M25"/>
    <mergeCell ref="L8:M9"/>
    <mergeCell ref="L15:M15"/>
    <mergeCell ref="L16:M16"/>
    <mergeCell ref="L23:M23"/>
    <mergeCell ref="L22:M22"/>
    <mergeCell ref="L30:M30"/>
    <mergeCell ref="B16:C16"/>
    <mergeCell ref="J23:K23"/>
    <mergeCell ref="B8:C9"/>
    <mergeCell ref="J41:K41"/>
    <mergeCell ref="F41:G41"/>
    <mergeCell ref="H41:I41"/>
    <mergeCell ref="D35:E35"/>
    <mergeCell ref="D37:E37"/>
    <mergeCell ref="H37:I37"/>
    <mergeCell ref="J37:K37"/>
    <mergeCell ref="F35:G35"/>
    <mergeCell ref="D32:E32"/>
    <mergeCell ref="D33:E33"/>
    <mergeCell ref="F32:G32"/>
    <mergeCell ref="H32:I32"/>
    <mergeCell ref="J32:K32"/>
    <mergeCell ref="F33:G33"/>
    <mergeCell ref="F40:K40"/>
    <mergeCell ref="D40:E40"/>
    <mergeCell ref="D38:E38"/>
    <mergeCell ref="D39:E39"/>
    <mergeCell ref="J34:K34"/>
    <mergeCell ref="B40:C40"/>
    <mergeCell ref="D22:E22"/>
    <mergeCell ref="D24:E24"/>
    <mergeCell ref="D30:E30"/>
    <mergeCell ref="B48:C48"/>
    <mergeCell ref="B49:C49"/>
    <mergeCell ref="B51:C51"/>
    <mergeCell ref="D49:E49"/>
    <mergeCell ref="D51:E51"/>
    <mergeCell ref="B24:C24"/>
    <mergeCell ref="B30:C30"/>
    <mergeCell ref="B31:C31"/>
    <mergeCell ref="B42:C42"/>
    <mergeCell ref="B35:C35"/>
    <mergeCell ref="B37:C37"/>
    <mergeCell ref="B38:C38"/>
    <mergeCell ref="B39:C39"/>
    <mergeCell ref="L58:M58"/>
    <mergeCell ref="F57:K57"/>
    <mergeCell ref="F58:K58"/>
    <mergeCell ref="L57:M57"/>
    <mergeCell ref="L53:M53"/>
    <mergeCell ref="L48:M48"/>
    <mergeCell ref="L56:M56"/>
    <mergeCell ref="F56:K56"/>
    <mergeCell ref="B58:C58"/>
    <mergeCell ref="D58:E58"/>
    <mergeCell ref="B56:C56"/>
    <mergeCell ref="D56:E56"/>
    <mergeCell ref="B54:C54"/>
    <mergeCell ref="D54:E54"/>
    <mergeCell ref="B57:C57"/>
    <mergeCell ref="D57:E57"/>
    <mergeCell ref="D55:E55"/>
    <mergeCell ref="L54:M54"/>
    <mergeCell ref="L55:M55"/>
    <mergeCell ref="B52:C52"/>
    <mergeCell ref="D52:E52"/>
    <mergeCell ref="F50:G50"/>
    <mergeCell ref="H50:I50"/>
    <mergeCell ref="F54:K54"/>
    <mergeCell ref="F55:G55"/>
    <mergeCell ref="H55:I55"/>
    <mergeCell ref="J55:K55"/>
    <mergeCell ref="L50:M50"/>
    <mergeCell ref="L51:M51"/>
    <mergeCell ref="L52:M52"/>
    <mergeCell ref="L49:M49"/>
    <mergeCell ref="F49:K49"/>
    <mergeCell ref="F51:K51"/>
    <mergeCell ref="J50:K50"/>
    <mergeCell ref="H48:I48"/>
    <mergeCell ref="J48:K48"/>
    <mergeCell ref="F48:G48"/>
    <mergeCell ref="H53:I53"/>
    <mergeCell ref="J53:K53"/>
    <mergeCell ref="F52:K52"/>
    <mergeCell ref="F53:G53"/>
    <mergeCell ref="E1:K1"/>
    <mergeCell ref="E2:K2"/>
    <mergeCell ref="E3:K3"/>
    <mergeCell ref="F39:G39"/>
    <mergeCell ref="H39:I39"/>
    <mergeCell ref="F42:K42"/>
    <mergeCell ref="D8:E9"/>
    <mergeCell ref="J31:K31"/>
    <mergeCell ref="F23:G23"/>
    <mergeCell ref="F30:K30"/>
    <mergeCell ref="H25:I25"/>
    <mergeCell ref="J25:K25"/>
    <mergeCell ref="D42:E42"/>
    <mergeCell ref="D34:E34"/>
    <mergeCell ref="F24:K24"/>
    <mergeCell ref="F15:G15"/>
    <mergeCell ref="H23:I23"/>
    <mergeCell ref="A5:M5"/>
    <mergeCell ref="D31:E31"/>
    <mergeCell ref="A8:A9"/>
    <mergeCell ref="B7:C7"/>
    <mergeCell ref="D7:E7"/>
    <mergeCell ref="F7:G7"/>
    <mergeCell ref="L42:M42"/>
    <mergeCell ref="L41:M41"/>
    <mergeCell ref="B36:C36"/>
    <mergeCell ref="D36:E36"/>
    <mergeCell ref="F36:G36"/>
    <mergeCell ref="H36:I36"/>
    <mergeCell ref="J36:K36"/>
    <mergeCell ref="L7:M7"/>
    <mergeCell ref="F34:G34"/>
    <mergeCell ref="H34:I34"/>
    <mergeCell ref="B32:C32"/>
    <mergeCell ref="H22:I22"/>
    <mergeCell ref="J22:K22"/>
    <mergeCell ref="F29:K29"/>
    <mergeCell ref="B33:C33"/>
    <mergeCell ref="B34:C34"/>
    <mergeCell ref="H33:I33"/>
    <mergeCell ref="J33:K33"/>
  </mergeCells>
  <printOptions horizontalCentered="1"/>
  <pageMargins left="0.2" right="0.2" top="0.25" bottom="0.25" header="0" footer="0"/>
  <pageSetup scale="8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61"/>
  <sheetViews>
    <sheetView zoomScaleNormal="100" workbookViewId="0">
      <selection activeCell="D7" sqref="D7:E7"/>
    </sheetView>
  </sheetViews>
  <sheetFormatPr defaultRowHeight="12.75" x14ac:dyDescent="0.2"/>
  <cols>
    <col min="1" max="1" width="37.140625" customWidth="1"/>
    <col min="2" max="2" width="3.85546875" style="306" customWidth="1"/>
    <col min="3" max="3" width="14" customWidth="1"/>
    <col min="4" max="4" width="3.85546875" style="306" customWidth="1"/>
    <col min="5" max="5" width="14" customWidth="1"/>
    <col min="6" max="6" width="3.85546875" style="2" customWidth="1"/>
    <col min="7" max="7" width="14" style="2" customWidth="1"/>
    <col min="8" max="8" width="3.85546875" style="306" customWidth="1"/>
    <col min="9" max="9" width="14" customWidth="1"/>
    <col min="10" max="10" width="3.85546875" style="306" customWidth="1"/>
    <col min="11" max="11" width="14" customWidth="1"/>
    <col min="12" max="12" width="3.85546875" customWidth="1"/>
    <col min="13" max="13" width="14" customWidth="1"/>
    <col min="14" max="14" width="3.85546875" hidden="1" customWidth="1"/>
    <col min="15" max="15" width="14" hidden="1" customWidth="1"/>
  </cols>
  <sheetData>
    <row r="1" spans="1:15" ht="19.5" x14ac:dyDescent="0.3">
      <c r="F1" s="114" t="s">
        <v>199</v>
      </c>
      <c r="G1" s="1973" t="str">
        <f>RFP!C10</f>
        <v>Required</v>
      </c>
      <c r="H1" s="1973"/>
      <c r="I1" s="1973"/>
      <c r="J1" s="1973"/>
      <c r="K1" s="1973"/>
      <c r="L1" s="1973"/>
      <c r="M1" s="1973"/>
      <c r="N1" s="1973"/>
      <c r="O1" s="1973"/>
    </row>
    <row r="2" spans="1:15" ht="15.75" customHeight="1" x14ac:dyDescent="0.25">
      <c r="F2" s="67" t="s">
        <v>200</v>
      </c>
      <c r="G2" s="1639" t="str">
        <f>RFP!C238</f>
        <v>Required</v>
      </c>
      <c r="H2" s="1639"/>
      <c r="I2" s="1639"/>
      <c r="J2" s="1639"/>
      <c r="K2" s="1639"/>
      <c r="L2" s="1639"/>
      <c r="M2" s="1639"/>
      <c r="N2" s="1639"/>
      <c r="O2" s="1639"/>
    </row>
    <row r="3" spans="1:15" ht="15.75" customHeight="1" x14ac:dyDescent="0.25">
      <c r="F3" s="67" t="s">
        <v>201</v>
      </c>
      <c r="G3" s="1974" t="str">
        <f>RFP!G41</f>
        <v>Required</v>
      </c>
      <c r="H3" s="1974"/>
      <c r="I3" s="1974"/>
      <c r="J3" s="1974"/>
      <c r="K3" s="1974"/>
      <c r="L3" s="1974"/>
      <c r="M3" s="1974"/>
      <c r="N3" s="1974"/>
      <c r="O3" s="1974"/>
    </row>
    <row r="5" spans="1:15" ht="18" customHeight="1" x14ac:dyDescent="0.25">
      <c r="A5" s="1975" t="s">
        <v>479</v>
      </c>
      <c r="B5" s="1975"/>
      <c r="C5" s="1975"/>
      <c r="D5" s="1975"/>
      <c r="E5" s="1975"/>
      <c r="F5" s="1975"/>
      <c r="G5" s="1975"/>
      <c r="H5" s="1975"/>
      <c r="I5" s="1975"/>
      <c r="J5" s="1975"/>
      <c r="K5" s="1975"/>
      <c r="L5" s="1975"/>
      <c r="M5" s="1975"/>
      <c r="N5" s="1975"/>
      <c r="O5" s="1975"/>
    </row>
    <row r="6" spans="1:15" ht="15.75" customHeight="1" x14ac:dyDescent="0.2"/>
    <row r="7" spans="1:15" s="125" customFormat="1" ht="13.5" thickBot="1" x14ac:dyDescent="0.25">
      <c r="A7" s="2"/>
      <c r="B7" s="2167" t="str">
        <f>Underwriting!A18</f>
        <v>Current</v>
      </c>
      <c r="C7" s="2167"/>
      <c r="D7" s="2219" t="str">
        <f>'Benefit &amp; Rate Comp. - 4 Plans'!J7</f>
        <v>Renewal</v>
      </c>
      <c r="E7" s="2219"/>
      <c r="F7" s="2168">
        <f>Underwriting!B45</f>
        <v>0</v>
      </c>
      <c r="G7" s="2168"/>
      <c r="H7" s="2168">
        <f>Underwriting!C45</f>
        <v>0</v>
      </c>
      <c r="I7" s="2168"/>
      <c r="J7" s="1976">
        <f>Underwriting!D45</f>
        <v>0</v>
      </c>
      <c r="K7" s="1976"/>
      <c r="L7" s="1976">
        <f>Underwriting!F45</f>
        <v>0</v>
      </c>
      <c r="M7" s="1976"/>
      <c r="N7" s="2183" t="str">
        <f>Underwriting!E45</f>
        <v>HealthySolutions</v>
      </c>
      <c r="O7" s="2183"/>
    </row>
    <row r="8" spans="1:15" ht="17.25" customHeight="1" x14ac:dyDescent="0.2">
      <c r="A8" s="2169" t="s">
        <v>349</v>
      </c>
      <c r="B8" s="2179" t="str">
        <f>RFP!C41</f>
        <v>Required</v>
      </c>
      <c r="C8" s="2180"/>
      <c r="D8" s="2179" t="str">
        <f>B8</f>
        <v>Required</v>
      </c>
      <c r="E8" s="2180"/>
      <c r="F8" s="2171">
        <f>Underwriting!B46</f>
        <v>0</v>
      </c>
      <c r="G8" s="2172"/>
      <c r="H8" s="2171">
        <f>Underwriting!C46</f>
        <v>0</v>
      </c>
      <c r="I8" s="2172"/>
      <c r="J8" s="2276">
        <f>Underwriting!D46</f>
        <v>0</v>
      </c>
      <c r="K8" s="2276"/>
      <c r="L8" s="2279">
        <f>Underwriting!F46</f>
        <v>0</v>
      </c>
      <c r="M8" s="2280"/>
      <c r="N8" s="2175">
        <f>Underwriting!E46</f>
        <v>0</v>
      </c>
      <c r="O8" s="2176"/>
    </row>
    <row r="9" spans="1:15" ht="13.5" customHeight="1" thickBot="1" x14ac:dyDescent="0.25">
      <c r="A9" s="2170"/>
      <c r="B9" s="2181"/>
      <c r="C9" s="2182"/>
      <c r="D9" s="2181"/>
      <c r="E9" s="2182"/>
      <c r="F9" s="2173"/>
      <c r="G9" s="2174"/>
      <c r="H9" s="2173"/>
      <c r="I9" s="2174"/>
      <c r="J9" s="2277"/>
      <c r="K9" s="2277"/>
      <c r="L9" s="2281"/>
      <c r="M9" s="2282"/>
      <c r="N9" s="2177"/>
      <c r="O9" s="2178"/>
    </row>
    <row r="10" spans="1:15" x14ac:dyDescent="0.2">
      <c r="A10" s="367" t="s">
        <v>248</v>
      </c>
      <c r="B10" s="308" t="s">
        <v>185</v>
      </c>
      <c r="C10" s="309"/>
      <c r="D10" s="308" t="s">
        <v>185</v>
      </c>
      <c r="E10" s="309"/>
      <c r="F10" s="347" t="s">
        <v>185</v>
      </c>
      <c r="G10" s="368"/>
      <c r="H10" s="348" t="s">
        <v>185</v>
      </c>
      <c r="I10" s="310"/>
      <c r="J10" s="373" t="s">
        <v>185</v>
      </c>
      <c r="K10" s="510"/>
      <c r="L10" s="348" t="s">
        <v>185</v>
      </c>
      <c r="M10" s="368"/>
      <c r="N10" s="348" t="s">
        <v>185</v>
      </c>
      <c r="O10" s="368"/>
    </row>
    <row r="11" spans="1:15" x14ac:dyDescent="0.2">
      <c r="A11" s="161" t="s">
        <v>249</v>
      </c>
      <c r="B11" s="318">
        <f>'SF Illustration - 1 Plan'!B11</f>
        <v>0</v>
      </c>
      <c r="C11" s="882" t="str">
        <f>'SF Illustration - 1 Plan'!C11</f>
        <v/>
      </c>
      <c r="D11" s="307">
        <f>'SF Illustration - 1 Plan'!D11</f>
        <v>0</v>
      </c>
      <c r="E11" s="882" t="str">
        <f>'SF Illustration - 1 Plan'!E11</f>
        <v/>
      </c>
      <c r="F11" s="313">
        <f>Underwriting!B31</f>
        <v>0</v>
      </c>
      <c r="G11" s="389" t="str">
        <f>IF(Underwriting!B51="","",Underwriting!B51)</f>
        <v/>
      </c>
      <c r="H11" s="313">
        <f>Underwriting!C31</f>
        <v>0</v>
      </c>
      <c r="I11" s="389" t="str">
        <f>IF(Underwriting!C51="","",Underwriting!C51)</f>
        <v/>
      </c>
      <c r="J11" s="318">
        <f>Underwriting!D31</f>
        <v>0</v>
      </c>
      <c r="K11" s="389" t="str">
        <f>IF(Underwriting!D51="","",Underwriting!D51)</f>
        <v/>
      </c>
      <c r="L11" s="307">
        <f>Underwriting!E31</f>
        <v>0</v>
      </c>
      <c r="M11" s="389" t="str">
        <f>IF(Underwriting!F51="","",Underwriting!F51)</f>
        <v/>
      </c>
      <c r="N11" s="315">
        <f>Underwriting!F31</f>
        <v>0</v>
      </c>
      <c r="O11" s="389">
        <f>Underwriting!E51</f>
        <v>0</v>
      </c>
    </row>
    <row r="12" spans="1:15" x14ac:dyDescent="0.2">
      <c r="A12" s="161" t="s">
        <v>250</v>
      </c>
      <c r="B12" s="318">
        <f>'SF Illustration - 1 Plan'!B12</f>
        <v>0</v>
      </c>
      <c r="C12" s="951" t="str">
        <f>'SF Illustration - 1 Plan'!C12</f>
        <v/>
      </c>
      <c r="D12" s="307">
        <f>'SF Illustration - 1 Plan'!D12</f>
        <v>0</v>
      </c>
      <c r="E12" s="951" t="str">
        <f>'SF Illustration - 1 Plan'!E12</f>
        <v/>
      </c>
      <c r="F12" s="313">
        <f>Underwriting!B32</f>
        <v>0</v>
      </c>
      <c r="G12" s="389" t="str">
        <f>IF(Underwriting!B52="","",Underwriting!B52)</f>
        <v/>
      </c>
      <c r="H12" s="313">
        <f>Underwriting!C32</f>
        <v>0</v>
      </c>
      <c r="I12" s="389" t="str">
        <f>IF(Underwriting!C52="","",Underwriting!C52)</f>
        <v/>
      </c>
      <c r="J12" s="318">
        <f>Underwriting!D32</f>
        <v>0</v>
      </c>
      <c r="K12" s="389" t="str">
        <f>IF(Underwriting!D52="","",Underwriting!D52)</f>
        <v/>
      </c>
      <c r="L12" s="307">
        <f>Underwriting!E32</f>
        <v>0</v>
      </c>
      <c r="M12" s="389" t="str">
        <f>IF(Underwriting!F52="","",Underwriting!F52)</f>
        <v/>
      </c>
      <c r="N12" s="315">
        <f>Underwriting!F32</f>
        <v>0</v>
      </c>
      <c r="O12" s="389">
        <f>Underwriting!E52</f>
        <v>0</v>
      </c>
    </row>
    <row r="13" spans="1:15" x14ac:dyDescent="0.2">
      <c r="A13" s="161" t="s">
        <v>442</v>
      </c>
      <c r="B13" s="318">
        <f>'SF Illustration - 1 Plan'!B13</f>
        <v>0</v>
      </c>
      <c r="C13" s="951" t="str">
        <f>'SF Illustration - 1 Plan'!C13</f>
        <v/>
      </c>
      <c r="D13" s="307">
        <f>'SF Illustration - 1 Plan'!D13</f>
        <v>0</v>
      </c>
      <c r="E13" s="951" t="str">
        <f>'SF Illustration - 1 Plan'!E13</f>
        <v/>
      </c>
      <c r="F13" s="313">
        <f>Underwriting!B33</f>
        <v>0</v>
      </c>
      <c r="G13" s="389" t="str">
        <f>IF(Underwriting!B53="","",Underwriting!B53)</f>
        <v/>
      </c>
      <c r="H13" s="313">
        <f>Underwriting!C33</f>
        <v>0</v>
      </c>
      <c r="I13" s="389" t="str">
        <f>IF(Underwriting!C53="","",Underwriting!C53)</f>
        <v/>
      </c>
      <c r="J13" s="318">
        <f>Underwriting!D33</f>
        <v>0</v>
      </c>
      <c r="K13" s="389" t="str">
        <f>IF(Underwriting!D53="","",Underwriting!D53)</f>
        <v/>
      </c>
      <c r="L13" s="307">
        <f>Underwriting!E33</f>
        <v>0</v>
      </c>
      <c r="M13" s="389" t="str">
        <f>IF(Underwriting!F53="","",Underwriting!F53)</f>
        <v/>
      </c>
      <c r="N13" s="315">
        <f>Underwriting!F33</f>
        <v>0</v>
      </c>
      <c r="O13" s="389">
        <f>Underwriting!E53</f>
        <v>0</v>
      </c>
    </row>
    <row r="14" spans="1:15" x14ac:dyDescent="0.2">
      <c r="A14" s="217" t="s">
        <v>251</v>
      </c>
      <c r="B14" s="318">
        <f>'SF Illustration - 1 Plan'!B14</f>
        <v>0</v>
      </c>
      <c r="C14" s="951" t="str">
        <f>'SF Illustration - 1 Plan'!C14</f>
        <v/>
      </c>
      <c r="D14" s="307">
        <f>'SF Illustration - 1 Plan'!D14</f>
        <v>0</v>
      </c>
      <c r="E14" s="951" t="str">
        <f>'SF Illustration - 1 Plan'!E14</f>
        <v/>
      </c>
      <c r="F14" s="314">
        <f>Underwriting!B23</f>
        <v>0</v>
      </c>
      <c r="G14" s="389" t="str">
        <f>IF(Underwriting!B54="","",Underwriting!B54)</f>
        <v/>
      </c>
      <c r="H14" s="314">
        <f>Underwriting!C34</f>
        <v>0</v>
      </c>
      <c r="I14" s="389" t="str">
        <f>IF(Underwriting!C54="","",Underwriting!C54)</f>
        <v/>
      </c>
      <c r="J14" s="320">
        <f>Underwriting!D34</f>
        <v>0</v>
      </c>
      <c r="K14" s="389" t="str">
        <f>IF(Underwriting!D54="","",Underwriting!D54)</f>
        <v/>
      </c>
      <c r="L14" s="308">
        <f>Underwriting!E34</f>
        <v>0</v>
      </c>
      <c r="M14" s="389" t="str">
        <f>IF(Underwriting!F54="","",Underwriting!F54)</f>
        <v/>
      </c>
      <c r="N14" s="316">
        <f>Underwriting!F34</f>
        <v>0</v>
      </c>
      <c r="O14" s="393">
        <f>Underwriting!E54</f>
        <v>0</v>
      </c>
    </row>
    <row r="15" spans="1:15" hidden="1" x14ac:dyDescent="0.2">
      <c r="A15" s="218" t="s">
        <v>300</v>
      </c>
      <c r="B15" s="383"/>
      <c r="C15" s="365"/>
      <c r="D15" s="384"/>
      <c r="E15" s="365"/>
      <c r="F15" s="2137" t="e">
        <f>(F11*G11+F12*G12+F13*G13+F14*G14)*12</f>
        <v>#VALUE!</v>
      </c>
      <c r="G15" s="2138"/>
      <c r="H15" s="2137">
        <f>SUMPRODUCT(H11:H14,I11:I14)*12</f>
        <v>0</v>
      </c>
      <c r="I15" s="2138"/>
      <c r="J15" s="2137">
        <f>SUMPRODUCT(J11:J14,K11:K14)*12</f>
        <v>0</v>
      </c>
      <c r="K15" s="2275"/>
      <c r="L15" s="2278">
        <f>SUMPRODUCT(L11:L14,M11:M14)*12</f>
        <v>0</v>
      </c>
      <c r="M15" s="2138"/>
      <c r="N15" s="2137">
        <f>(N11*O11+N12*O12+N13*O13+N14*O14)*12</f>
        <v>0</v>
      </c>
      <c r="O15" s="2138"/>
    </row>
    <row r="16" spans="1:15" x14ac:dyDescent="0.2">
      <c r="A16" s="319" t="s">
        <v>301</v>
      </c>
      <c r="B16" s="2103">
        <f>'SF Illustration - 1 Plan'!C16</f>
        <v>0</v>
      </c>
      <c r="C16" s="2104"/>
      <c r="D16" s="2103">
        <f>'SF Illustration - 1 Plan'!E16</f>
        <v>0</v>
      </c>
      <c r="E16" s="2104"/>
      <c r="F16" s="2215" t="e">
        <f>F15+H15+J15+L15</f>
        <v>#VALUE!</v>
      </c>
      <c r="G16" s="2216"/>
      <c r="H16" s="2216"/>
      <c r="I16" s="2216"/>
      <c r="J16" s="2216"/>
      <c r="K16" s="2216"/>
      <c r="L16" s="2216"/>
      <c r="M16" s="2217"/>
      <c r="N16" s="2103">
        <f>N15</f>
        <v>0</v>
      </c>
      <c r="O16" s="2104"/>
    </row>
    <row r="17" spans="1:15" x14ac:dyDescent="0.2">
      <c r="A17" s="364" t="s">
        <v>290</v>
      </c>
      <c r="B17" s="349" t="s">
        <v>185</v>
      </c>
      <c r="C17" s="365"/>
      <c r="D17" s="349" t="s">
        <v>185</v>
      </c>
      <c r="E17" s="365"/>
      <c r="F17" s="349" t="s">
        <v>185</v>
      </c>
      <c r="G17" s="366"/>
      <c r="H17" s="349" t="s">
        <v>185</v>
      </c>
      <c r="I17" s="365"/>
      <c r="J17" s="374" t="s">
        <v>185</v>
      </c>
      <c r="K17" s="511"/>
      <c r="L17" s="349" t="s">
        <v>185</v>
      </c>
      <c r="M17" s="366"/>
      <c r="N17" s="349" t="s">
        <v>185</v>
      </c>
      <c r="O17" s="366"/>
    </row>
    <row r="18" spans="1:15" x14ac:dyDescent="0.2">
      <c r="A18" s="321" t="s">
        <v>249</v>
      </c>
      <c r="B18" s="318">
        <f>B11</f>
        <v>0</v>
      </c>
      <c r="C18" s="882" t="str">
        <f>'SF Illustration - 1 Plan'!C18</f>
        <v/>
      </c>
      <c r="D18" s="307">
        <f>D11</f>
        <v>0</v>
      </c>
      <c r="E18" s="882" t="str">
        <f>'SF Illustration - 1 Plan'!E18</f>
        <v/>
      </c>
      <c r="F18" s="307">
        <f>F11</f>
        <v>0</v>
      </c>
      <c r="G18" s="390" t="str">
        <f>IF(Underwriting!B58="","",Underwriting!B58)</f>
        <v/>
      </c>
      <c r="H18" s="307">
        <f>H11</f>
        <v>0</v>
      </c>
      <c r="I18" s="390">
        <f>Underwriting!C58</f>
        <v>0</v>
      </c>
      <c r="J18" s="318">
        <f>J11</f>
        <v>0</v>
      </c>
      <c r="K18" s="390">
        <f>Underwriting!D58</f>
        <v>0</v>
      </c>
      <c r="L18" s="307">
        <f>L11</f>
        <v>0</v>
      </c>
      <c r="M18" s="390">
        <f>Underwriting!F58</f>
        <v>0</v>
      </c>
      <c r="N18" s="307">
        <f>N11</f>
        <v>0</v>
      </c>
      <c r="O18" s="391">
        <f>Underwriting!E58</f>
        <v>0</v>
      </c>
    </row>
    <row r="19" spans="1:15" x14ac:dyDescent="0.2">
      <c r="A19" s="321" t="s">
        <v>250</v>
      </c>
      <c r="B19" s="318">
        <f>B12</f>
        <v>0</v>
      </c>
      <c r="C19" s="951" t="str">
        <f>'SF Illustration - 1 Plan'!C19</f>
        <v/>
      </c>
      <c r="D19" s="307">
        <f>D12</f>
        <v>0</v>
      </c>
      <c r="E19" s="951" t="str">
        <f>'SF Illustration - 1 Plan'!E19</f>
        <v/>
      </c>
      <c r="F19" s="307">
        <f>F12</f>
        <v>0</v>
      </c>
      <c r="G19" s="390" t="str">
        <f>IF(Underwriting!B59="","",Underwriting!B59)</f>
        <v/>
      </c>
      <c r="H19" s="307">
        <f>H12</f>
        <v>0</v>
      </c>
      <c r="I19" s="390">
        <f>Underwriting!C59</f>
        <v>0</v>
      </c>
      <c r="J19" s="318">
        <f>J12</f>
        <v>0</v>
      </c>
      <c r="K19" s="390">
        <f>Underwriting!D59</f>
        <v>0</v>
      </c>
      <c r="L19" s="307">
        <f>L12</f>
        <v>0</v>
      </c>
      <c r="M19" s="390">
        <f>Underwriting!F59</f>
        <v>0</v>
      </c>
      <c r="N19" s="307">
        <f>N12</f>
        <v>0</v>
      </c>
      <c r="O19" s="391">
        <f>Underwriting!E59</f>
        <v>0</v>
      </c>
    </row>
    <row r="20" spans="1:15" x14ac:dyDescent="0.2">
      <c r="A20" s="161" t="s">
        <v>442</v>
      </c>
      <c r="B20" s="318">
        <f>B13</f>
        <v>0</v>
      </c>
      <c r="C20" s="951" t="str">
        <f>'SF Illustration - 1 Plan'!C20</f>
        <v/>
      </c>
      <c r="D20" s="307">
        <f>D13</f>
        <v>0</v>
      </c>
      <c r="E20" s="951" t="str">
        <f>'SF Illustration - 1 Plan'!E20</f>
        <v/>
      </c>
      <c r="F20" s="307">
        <f>F13</f>
        <v>0</v>
      </c>
      <c r="G20" s="390" t="str">
        <f>IF(Underwriting!B60="","",Underwriting!B60)</f>
        <v/>
      </c>
      <c r="H20" s="307">
        <f>H13</f>
        <v>0</v>
      </c>
      <c r="I20" s="390">
        <f>Underwriting!C60</f>
        <v>0</v>
      </c>
      <c r="J20" s="318">
        <f>J13</f>
        <v>0</v>
      </c>
      <c r="K20" s="390">
        <f>Underwriting!D60</f>
        <v>0</v>
      </c>
      <c r="L20" s="307">
        <f>L13</f>
        <v>0</v>
      </c>
      <c r="M20" s="390">
        <f>Underwriting!F60</f>
        <v>0</v>
      </c>
      <c r="N20" s="307">
        <f>N13</f>
        <v>0</v>
      </c>
      <c r="O20" s="391">
        <f>Underwriting!E60</f>
        <v>0</v>
      </c>
    </row>
    <row r="21" spans="1:15" x14ac:dyDescent="0.2">
      <c r="A21" s="322" t="s">
        <v>251</v>
      </c>
      <c r="B21" s="320">
        <f>B14</f>
        <v>0</v>
      </c>
      <c r="C21" s="951" t="str">
        <f>'SF Illustration - 1 Plan'!C21</f>
        <v/>
      </c>
      <c r="D21" s="308">
        <f>D14</f>
        <v>0</v>
      </c>
      <c r="E21" s="951" t="str">
        <f>'SF Illustration - 1 Plan'!E21</f>
        <v/>
      </c>
      <c r="F21" s="308">
        <f>F14</f>
        <v>0</v>
      </c>
      <c r="G21" s="390" t="str">
        <f>IF(Underwriting!B61="","",Underwriting!B61)</f>
        <v/>
      </c>
      <c r="H21" s="308">
        <f>H14</f>
        <v>0</v>
      </c>
      <c r="I21" s="390">
        <f>Underwriting!C61</f>
        <v>0</v>
      </c>
      <c r="J21" s="308">
        <f>J14</f>
        <v>0</v>
      </c>
      <c r="K21" s="390">
        <f>Underwriting!D61</f>
        <v>0</v>
      </c>
      <c r="L21" s="308">
        <f>L14</f>
        <v>0</v>
      </c>
      <c r="M21" s="390">
        <f>Underwriting!F61</f>
        <v>0</v>
      </c>
      <c r="N21" s="308">
        <f>N14</f>
        <v>0</v>
      </c>
      <c r="O21" s="509">
        <f>Underwriting!E61</f>
        <v>0</v>
      </c>
    </row>
    <row r="22" spans="1:15" x14ac:dyDescent="0.2">
      <c r="A22" s="382" t="s">
        <v>319</v>
      </c>
      <c r="B22" s="2131" t="str">
        <f>'SF Illustration - 1 Plan'!B22</f>
        <v/>
      </c>
      <c r="C22" s="2132"/>
      <c r="D22" s="2131" t="str">
        <f>'SF Illustration - 1 Plan'!D22</f>
        <v/>
      </c>
      <c r="E22" s="2132"/>
      <c r="F22" s="2131" t="str">
        <f>IF(Underwriting!B62="","",Underwriting!B62)</f>
        <v/>
      </c>
      <c r="G22" s="2132"/>
      <c r="H22" s="2131">
        <f>Underwriting!C62</f>
        <v>0</v>
      </c>
      <c r="I22" s="2132"/>
      <c r="J22" s="2131">
        <f>Underwriting!D62</f>
        <v>0</v>
      </c>
      <c r="K22" s="2132"/>
      <c r="L22" s="2131">
        <f>Underwriting!F62</f>
        <v>0</v>
      </c>
      <c r="M22" s="2132"/>
      <c r="N22" s="2153">
        <f>Underwriting!E62</f>
        <v>0</v>
      </c>
      <c r="O22" s="2132"/>
    </row>
    <row r="23" spans="1:15" hidden="1" x14ac:dyDescent="0.2">
      <c r="A23" s="382" t="s">
        <v>302</v>
      </c>
      <c r="B23" s="397"/>
      <c r="C23" s="649"/>
      <c r="D23" s="397"/>
      <c r="E23" s="649"/>
      <c r="F23" s="2143" t="e">
        <f>((F18*G18+F19*G19+G20*F20+F21*G21)+(Underwriting!B35*'SF Illustration - 4 Plans'!F22))*12</f>
        <v>#VALUE!</v>
      </c>
      <c r="G23" s="2144"/>
      <c r="H23" s="2143">
        <f>((H18*I18+H19*I19+I20*H20+H21*I21)+(Underwriting!C35*'SF Illustration - 4 Plans'!H22))*12</f>
        <v>0</v>
      </c>
      <c r="I23" s="2144"/>
      <c r="J23" s="2137">
        <f>((J18*K18+J19*K19+K20*J20+J21*K21)+(Underwriting!D35*'SF Illustration - 4 Plans'!J22))*12</f>
        <v>0</v>
      </c>
      <c r="K23" s="2138"/>
      <c r="L23" s="2257">
        <f>((L18*M18+L19*M19+M20*L20+L21*M21)+(Underwriting!E35*'SF Illustration - 4 Plans'!L22))*12</f>
        <v>0</v>
      </c>
      <c r="M23" s="2144"/>
      <c r="N23" s="2137">
        <f>((N18*O18+N19*O19+O20*N20+N21*O21)+(Underwriting!F35*'SF Illustration - 4 Plans'!N22))*12</f>
        <v>0</v>
      </c>
      <c r="O23" s="2138"/>
    </row>
    <row r="24" spans="1:15" x14ac:dyDescent="0.2">
      <c r="A24" s="419" t="s">
        <v>303</v>
      </c>
      <c r="B24" s="2103">
        <f>'SF Illustration - 1 Plan'!B24</f>
        <v>0</v>
      </c>
      <c r="C24" s="2104"/>
      <c r="D24" s="2103">
        <f>'SF Illustration - 1 Plan'!D24</f>
        <v>0</v>
      </c>
      <c r="E24" s="2104"/>
      <c r="F24" s="2258" t="e">
        <f>F23+H23+J23+L23</f>
        <v>#VALUE!</v>
      </c>
      <c r="G24" s="1409"/>
      <c r="H24" s="1409"/>
      <c r="I24" s="1409"/>
      <c r="J24" s="1409"/>
      <c r="K24" s="1409"/>
      <c r="L24" s="1409"/>
      <c r="M24" s="2259"/>
      <c r="N24" s="2139">
        <f>N23</f>
        <v>0</v>
      </c>
      <c r="O24" s="2140"/>
    </row>
    <row r="25" spans="1:15" hidden="1" x14ac:dyDescent="0.2">
      <c r="A25" s="237" t="s">
        <v>304</v>
      </c>
      <c r="B25" s="735"/>
      <c r="C25" s="800"/>
      <c r="D25" s="735"/>
      <c r="E25" s="800"/>
      <c r="F25" s="2141" t="e">
        <f>F15+F23</f>
        <v>#VALUE!</v>
      </c>
      <c r="G25" s="2142"/>
      <c r="H25" s="2141">
        <f>H15+H23</f>
        <v>0</v>
      </c>
      <c r="I25" s="2142"/>
      <c r="J25" s="2283">
        <f>J15+J23</f>
        <v>0</v>
      </c>
      <c r="K25" s="2283"/>
      <c r="L25" s="2283">
        <f>L15+L23</f>
        <v>0</v>
      </c>
      <c r="M25" s="2142"/>
      <c r="N25" s="2143">
        <f>L15+N23</f>
        <v>0</v>
      </c>
      <c r="O25" s="2144"/>
    </row>
    <row r="26" spans="1:15" x14ac:dyDescent="0.2">
      <c r="A26" s="327" t="str">
        <f>'SF Illustration - 3 Plan'!A26</f>
        <v>Organ Transplant Premium (OT)</v>
      </c>
      <c r="B26" s="799" t="s">
        <v>185</v>
      </c>
      <c r="C26" s="649"/>
      <c r="D26" s="799" t="s">
        <v>185</v>
      </c>
      <c r="E26" s="649"/>
      <c r="F26" s="798" t="s">
        <v>185</v>
      </c>
      <c r="G26" s="883"/>
      <c r="H26" s="798" t="s">
        <v>185</v>
      </c>
      <c r="I26" s="883"/>
      <c r="J26" s="798" t="s">
        <v>185</v>
      </c>
      <c r="K26" s="883"/>
      <c r="L26" s="798" t="s">
        <v>185</v>
      </c>
      <c r="M26" s="883"/>
      <c r="N26" s="798" t="s">
        <v>185</v>
      </c>
      <c r="O26" s="728"/>
    </row>
    <row r="27" spans="1:15" x14ac:dyDescent="0.2">
      <c r="A27" s="758" t="str">
        <f>'SF Illustration - 3 Plan'!A27</f>
        <v xml:space="preserve">    Single</v>
      </c>
      <c r="B27" s="762">
        <f>B18</f>
        <v>0</v>
      </c>
      <c r="C27" s="882" t="str">
        <f>'SF Illustration - 1 Plan'!C27</f>
        <v/>
      </c>
      <c r="D27" s="762">
        <f>D18</f>
        <v>0</v>
      </c>
      <c r="E27" s="882" t="str">
        <f>'SF Illustration - 1 Plan'!E27</f>
        <v/>
      </c>
      <c r="F27" s="766">
        <f>F18</f>
        <v>0</v>
      </c>
      <c r="G27" s="886" t="str">
        <f>IF(Underwriting!B67="","",Underwriting!B67)</f>
        <v/>
      </c>
      <c r="H27" s="766">
        <f>H18</f>
        <v>0</v>
      </c>
      <c r="I27" s="1195" t="str">
        <f>IF(Underwriting!C67="","",Underwriting!C67)</f>
        <v/>
      </c>
      <c r="J27" s="766">
        <f>J18</f>
        <v>0</v>
      </c>
      <c r="K27" s="1195" t="str">
        <f>IF(Underwriting!D67="","",Underwriting!D67)</f>
        <v/>
      </c>
      <c r="L27" s="766">
        <f>L18</f>
        <v>0</v>
      </c>
      <c r="M27" s="1195" t="str">
        <f>IF(Underwriting!F67="","",Underwriting!F67)</f>
        <v/>
      </c>
      <c r="N27" s="766">
        <f>N18</f>
        <v>0</v>
      </c>
      <c r="O27" s="767">
        <f>Underwriting!E67</f>
        <v>0</v>
      </c>
    </row>
    <row r="28" spans="1:15" x14ac:dyDescent="0.2">
      <c r="A28" s="758" t="str">
        <f>'SF Illustration - 3 Plan'!A28</f>
        <v xml:space="preserve">    Family</v>
      </c>
      <c r="B28" s="762">
        <f>B19+B20+B21</f>
        <v>0</v>
      </c>
      <c r="C28" s="951" t="str">
        <f>'SF Illustration - 1 Plan'!C28</f>
        <v/>
      </c>
      <c r="D28" s="762">
        <f>D19+D20+D21</f>
        <v>0</v>
      </c>
      <c r="E28" s="951" t="str">
        <f>'SF Illustration - 1 Plan'!E28</f>
        <v/>
      </c>
      <c r="F28" s="766">
        <f>F19+F20+F21</f>
        <v>0</v>
      </c>
      <c r="G28" s="1195" t="str">
        <f>IF(Underwriting!B68="","",Underwriting!B68)</f>
        <v/>
      </c>
      <c r="H28" s="766">
        <f>H19+H20+H21</f>
        <v>0</v>
      </c>
      <c r="I28" s="1195" t="str">
        <f>IF(Underwriting!C68="","",Underwriting!C68)</f>
        <v/>
      </c>
      <c r="J28" s="766">
        <f>J19+J20+J21</f>
        <v>0</v>
      </c>
      <c r="K28" s="1195" t="str">
        <f>IF(Underwriting!D68="","",Underwriting!D68)</f>
        <v/>
      </c>
      <c r="L28" s="766">
        <f>L19+L20+L21</f>
        <v>0</v>
      </c>
      <c r="M28" s="1195" t="str">
        <f>IF(Underwriting!F68="","",Underwriting!F68)</f>
        <v/>
      </c>
      <c r="N28" s="766">
        <f>N19+N20+N21</f>
        <v>0</v>
      </c>
      <c r="O28" s="767">
        <f>Underwriting!F68</f>
        <v>0</v>
      </c>
    </row>
    <row r="29" spans="1:15" x14ac:dyDescent="0.2">
      <c r="A29" s="324" t="str">
        <f>'SF Illustration - 3 Plan'!A29</f>
        <v>Total Annual OT Premium</v>
      </c>
      <c r="B29" s="731"/>
      <c r="C29" s="884">
        <f>'SF Illustration - 1 Plan'!C29</f>
        <v>0</v>
      </c>
      <c r="D29" s="731"/>
      <c r="E29" s="884">
        <f>'SF Illustration - 1 Plan'!E29</f>
        <v>0</v>
      </c>
      <c r="F29" s="2215">
        <f>'SF Illustration - 1 Plan'!F29</f>
        <v>0</v>
      </c>
      <c r="G29" s="2216"/>
      <c r="H29" s="2216"/>
      <c r="I29" s="2216"/>
      <c r="J29" s="2216"/>
      <c r="K29" s="2216"/>
      <c r="L29" s="2216"/>
      <c r="M29" s="2217"/>
      <c r="N29" s="2103">
        <f>(N27*O27+N28*O28)*12</f>
        <v>0</v>
      </c>
      <c r="O29" s="2104"/>
    </row>
    <row r="30" spans="1:15" x14ac:dyDescent="0.2">
      <c r="A30" s="319" t="s">
        <v>305</v>
      </c>
      <c r="B30" s="2103">
        <f>'SF Illustration - 1 Plan'!B30</f>
        <v>0</v>
      </c>
      <c r="C30" s="2104"/>
      <c r="D30" s="2103">
        <f>'SF Illustration - 1 Plan'!D30</f>
        <v>0</v>
      </c>
      <c r="E30" s="2104"/>
      <c r="F30" s="2215" t="e">
        <f>F16+F24+F29</f>
        <v>#VALUE!</v>
      </c>
      <c r="G30" s="2216"/>
      <c r="H30" s="2216"/>
      <c r="I30" s="2216"/>
      <c r="J30" s="2216"/>
      <c r="K30" s="2216"/>
      <c r="L30" s="2216"/>
      <c r="M30" s="2217"/>
      <c r="N30" s="2107">
        <f>N16+N24+N29</f>
        <v>0</v>
      </c>
      <c r="O30" s="2108"/>
    </row>
    <row r="31" spans="1:15" x14ac:dyDescent="0.2">
      <c r="A31" s="220" t="s">
        <v>252</v>
      </c>
      <c r="B31" s="2105"/>
      <c r="C31" s="2106"/>
      <c r="D31" s="2105"/>
      <c r="E31" s="2106"/>
      <c r="F31" s="2284"/>
      <c r="G31" s="2285"/>
      <c r="H31" s="2286"/>
      <c r="I31" s="2287"/>
      <c r="J31" s="2286"/>
      <c r="K31" s="2287"/>
      <c r="L31" s="2288"/>
      <c r="M31" s="2289"/>
      <c r="N31" s="2165"/>
      <c r="O31" s="2166"/>
    </row>
    <row r="32" spans="1:15" x14ac:dyDescent="0.2">
      <c r="A32" s="161" t="str">
        <f>Underwriting!A72</f>
        <v xml:space="preserve">    Medical/Rx Drug Admin. Fee</v>
      </c>
      <c r="B32" s="2115" t="str">
        <f>'SF Illustration - 1 Plan'!B32</f>
        <v/>
      </c>
      <c r="C32" s="2116"/>
      <c r="D32" s="2115" t="str">
        <f>'SF Illustration - 1 Plan'!D32</f>
        <v/>
      </c>
      <c r="E32" s="2116"/>
      <c r="F32" s="2149" t="str">
        <f>IF(Underwriting!B72="","",Underwriting!B72)</f>
        <v/>
      </c>
      <c r="G32" s="2150"/>
      <c r="H32" s="2149" t="str">
        <f>IF(Underwriting!C72="","",Underwriting!C72)</f>
        <v/>
      </c>
      <c r="I32" s="2150"/>
      <c r="J32" s="2149" t="str">
        <f>IF(Underwriting!D72="","",Underwriting!D72)</f>
        <v/>
      </c>
      <c r="K32" s="2150"/>
      <c r="L32" s="2149" t="str">
        <f>IF(Underwriting!F72="","",Underwriting!F72)</f>
        <v/>
      </c>
      <c r="M32" s="2150"/>
      <c r="N32" s="2149">
        <f>Underwriting!E72</f>
        <v>0</v>
      </c>
      <c r="O32" s="2150"/>
    </row>
    <row r="33" spans="1:15" x14ac:dyDescent="0.2">
      <c r="A33" s="860" t="str">
        <f>Underwriting!A73</f>
        <v xml:space="preserve">    PPO/UR/PBM Access Fee</v>
      </c>
      <c r="B33" s="2115" t="str">
        <f>'SF Illustration - 1 Plan'!B33</f>
        <v/>
      </c>
      <c r="C33" s="2116"/>
      <c r="D33" s="2115" t="str">
        <f>'SF Illustration - 1 Plan'!D33</f>
        <v/>
      </c>
      <c r="E33" s="2116"/>
      <c r="F33" s="2149" t="str">
        <f>IF(Underwriting!B73="","",Underwriting!B73)</f>
        <v/>
      </c>
      <c r="G33" s="2150"/>
      <c r="H33" s="2149" t="str">
        <f>IF(Underwriting!C73="","",Underwriting!C73)</f>
        <v/>
      </c>
      <c r="I33" s="2150"/>
      <c r="J33" s="2149" t="str">
        <f>IF(Underwriting!D73="","",Underwriting!D73)</f>
        <v/>
      </c>
      <c r="K33" s="2150"/>
      <c r="L33" s="2149" t="str">
        <f>IF(Underwriting!F73="","",Underwriting!F73)</f>
        <v/>
      </c>
      <c r="M33" s="2150"/>
      <c r="N33" s="2149">
        <f>Underwriting!E73</f>
        <v>0</v>
      </c>
      <c r="O33" s="2150"/>
    </row>
    <row r="34" spans="1:15" x14ac:dyDescent="0.2">
      <c r="A34" s="161" t="str">
        <f>Underwriting!A74</f>
        <v xml:space="preserve">    Broker Consulting Fee</v>
      </c>
      <c r="B34" s="2115" t="str">
        <f>'SF Illustration - 1 Plan'!B34</f>
        <v/>
      </c>
      <c r="C34" s="2116"/>
      <c r="D34" s="2115" t="str">
        <f>'SF Illustration - 1 Plan'!D34</f>
        <v/>
      </c>
      <c r="E34" s="2116"/>
      <c r="F34" s="2149" t="str">
        <f>IF(Underwriting!B74="","",Underwriting!B74)</f>
        <v/>
      </c>
      <c r="G34" s="2150"/>
      <c r="H34" s="2149" t="str">
        <f>IF(Underwriting!C74="","",Underwriting!C74)</f>
        <v/>
      </c>
      <c r="I34" s="2150"/>
      <c r="J34" s="2149" t="str">
        <f>IF(Underwriting!D74="","",Underwriting!D74)</f>
        <v/>
      </c>
      <c r="K34" s="2150"/>
      <c r="L34" s="2149" t="str">
        <f>IF(Underwriting!F74="","",Underwriting!F74)</f>
        <v/>
      </c>
      <c r="M34" s="2150"/>
      <c r="N34" s="2119">
        <f>Underwriting!E74</f>
        <v>0</v>
      </c>
      <c r="O34" s="2120"/>
    </row>
    <row r="35" spans="1:15" x14ac:dyDescent="0.2">
      <c r="A35" s="860" t="str">
        <f>Underwriting!A76</f>
        <v xml:space="preserve">    GBS Communitas Large Case Management</v>
      </c>
      <c r="B35" s="2115" t="str">
        <f>'SF Illustration - 1 Plan'!B35</f>
        <v/>
      </c>
      <c r="C35" s="2116"/>
      <c r="D35" s="2115" t="str">
        <f>'SF Illustration - 1 Plan'!D35</f>
        <v/>
      </c>
      <c r="E35" s="2116"/>
      <c r="F35" s="2149" t="str">
        <f>IF(Underwriting!B76="","",Underwriting!B76)</f>
        <v/>
      </c>
      <c r="G35" s="2150"/>
      <c r="H35" s="2149" t="str">
        <f>IF(Underwriting!C76="","",Underwriting!C76)</f>
        <v/>
      </c>
      <c r="I35" s="2150"/>
      <c r="J35" s="2149" t="str">
        <f>IF(Underwriting!D76="","",Underwriting!D76)</f>
        <v/>
      </c>
      <c r="K35" s="2150"/>
      <c r="L35" s="2149" t="str">
        <f>IF(Underwriting!F76="","",Underwriting!F76)</f>
        <v/>
      </c>
      <c r="M35" s="2150"/>
      <c r="N35" s="2147">
        <f>Underwriting!E75</f>
        <v>0</v>
      </c>
      <c r="O35" s="2148"/>
    </row>
    <row r="36" spans="1:15" x14ac:dyDescent="0.2">
      <c r="A36" s="860" t="str">
        <f>Underwriting!A75</f>
        <v xml:space="preserve">    COBRA</v>
      </c>
      <c r="B36" s="2115" t="str">
        <f>'SF Illustration - 1 Plan'!B36</f>
        <v/>
      </c>
      <c r="C36" s="2116"/>
      <c r="D36" s="2115" t="str">
        <f>'SF Illustration - 1 Plan'!D36</f>
        <v/>
      </c>
      <c r="E36" s="2116"/>
      <c r="F36" s="2149" t="str">
        <f>IF(Underwriting!B75="","",Underwriting!B75)</f>
        <v/>
      </c>
      <c r="G36" s="2150"/>
      <c r="H36" s="2149" t="str">
        <f>IF(Underwriting!C75="","",Underwriting!C75)</f>
        <v/>
      </c>
      <c r="I36" s="2150"/>
      <c r="J36" s="2149" t="str">
        <f>IF(Underwriting!D75="","",Underwriting!D75)</f>
        <v/>
      </c>
      <c r="K36" s="2150"/>
      <c r="L36" s="2149" t="str">
        <f>IF(Underwriting!F75="","",Underwriting!F75)</f>
        <v/>
      </c>
      <c r="M36" s="2150"/>
      <c r="N36" s="954"/>
      <c r="O36" s="955"/>
    </row>
    <row r="37" spans="1:15" x14ac:dyDescent="0.2">
      <c r="A37" s="161" t="str">
        <f>Underwriting!A77</f>
        <v xml:space="preserve">    Healthy Solutions Fee</v>
      </c>
      <c r="B37" s="2115"/>
      <c r="C37" s="2116"/>
      <c r="D37" s="2115"/>
      <c r="E37" s="2116"/>
      <c r="F37" s="2149" t="str">
        <f>IF(Underwriting!B77="","",Underwriting!B77)</f>
        <v/>
      </c>
      <c r="G37" s="2150"/>
      <c r="H37" s="2149" t="str">
        <f>IF(Underwriting!C77="","",Underwriting!C77)</f>
        <v/>
      </c>
      <c r="I37" s="2150"/>
      <c r="J37" s="2149" t="str">
        <f>IF(Underwriting!D77="","",Underwriting!D77)</f>
        <v/>
      </c>
      <c r="K37" s="2150"/>
      <c r="L37" s="2149" t="str">
        <f>IF(Underwriting!F77="","",Underwriting!F77)</f>
        <v/>
      </c>
      <c r="M37" s="2150"/>
      <c r="N37" s="2149">
        <f>Underwriting!E76</f>
        <v>0</v>
      </c>
      <c r="O37" s="2150"/>
    </row>
    <row r="38" spans="1:15" x14ac:dyDescent="0.2">
      <c r="A38" s="161" t="str">
        <f>Underwriting!A78</f>
        <v xml:space="preserve">    Provider Choice Rewards</v>
      </c>
      <c r="B38" s="2153"/>
      <c r="C38" s="2154"/>
      <c r="D38" s="2153"/>
      <c r="E38" s="2154"/>
      <c r="F38" s="2149" t="str">
        <f>IF(Underwriting!B78="","",Underwriting!B78)</f>
        <v/>
      </c>
      <c r="G38" s="2150"/>
      <c r="H38" s="2149" t="str">
        <f>IF(Underwriting!C78="","",Underwriting!C78)</f>
        <v/>
      </c>
      <c r="I38" s="2150"/>
      <c r="J38" s="2149" t="str">
        <f>IF(Underwriting!D78="","",Underwriting!D78)</f>
        <v/>
      </c>
      <c r="K38" s="2150"/>
      <c r="L38" s="2149" t="str">
        <f>IF(Underwriting!F78="","",Underwriting!F78)</f>
        <v/>
      </c>
      <c r="M38" s="2150"/>
      <c r="N38" s="2151">
        <f>Underwriting!E78</f>
        <v>0</v>
      </c>
      <c r="O38" s="2152"/>
    </row>
    <row r="39" spans="1:15" x14ac:dyDescent="0.2">
      <c r="A39" s="219" t="s">
        <v>253</v>
      </c>
      <c r="B39" s="2131" t="str">
        <f>'SF Illustration - 1 Plan'!B39</f>
        <v/>
      </c>
      <c r="C39" s="2132"/>
      <c r="D39" s="2131" t="str">
        <f>'SF Illustration - 1 Plan'!D39</f>
        <v/>
      </c>
      <c r="E39" s="2132"/>
      <c r="F39" s="2299">
        <f>SUM(F32:F38)</f>
        <v>0</v>
      </c>
      <c r="G39" s="2300"/>
      <c r="H39" s="2290">
        <f>SUM(H32:H38)</f>
        <v>0</v>
      </c>
      <c r="I39" s="2291"/>
      <c r="J39" s="2290">
        <f>SUM(J32:J38)</f>
        <v>0</v>
      </c>
      <c r="K39" s="2291"/>
      <c r="L39" s="2244">
        <f>SUM(L32:L38)</f>
        <v>0</v>
      </c>
      <c r="M39" s="2292"/>
      <c r="N39" s="2111">
        <f>SUM(N32:N38)</f>
        <v>0</v>
      </c>
      <c r="O39" s="2112"/>
    </row>
    <row r="40" spans="1:15" x14ac:dyDescent="0.2">
      <c r="A40" s="218" t="s">
        <v>310</v>
      </c>
      <c r="B40" s="2131">
        <f>'SF Illustration - 1 Plan'!B40</f>
        <v>0</v>
      </c>
      <c r="C40" s="2132"/>
      <c r="D40" s="2131">
        <f>'SF Illustration - 1 Plan'!D40</f>
        <v>0</v>
      </c>
      <c r="E40" s="2132"/>
      <c r="F40" s="2236">
        <f>(F39*Underwriting!B35+H39*Underwriting!C35+J39*Underwriting!D35+L39*Underwriting!E35)*12</f>
        <v>0</v>
      </c>
      <c r="G40" s="2237"/>
      <c r="H40" s="2237"/>
      <c r="I40" s="2237"/>
      <c r="J40" s="2237"/>
      <c r="K40" s="2237"/>
      <c r="L40" s="2237"/>
      <c r="M40" s="2238"/>
      <c r="N40" s="2111">
        <f>N39*Underwriting!F35*12</f>
        <v>0</v>
      </c>
      <c r="O40" s="2112"/>
    </row>
    <row r="41" spans="1:15" hidden="1" x14ac:dyDescent="0.2">
      <c r="A41" s="219" t="s">
        <v>308</v>
      </c>
      <c r="B41" s="397"/>
      <c r="C41" s="649"/>
      <c r="D41" s="397"/>
      <c r="E41" s="649"/>
      <c r="F41" s="2278" t="e">
        <f>F25+F40</f>
        <v>#VALUE!</v>
      </c>
      <c r="G41" s="2293"/>
      <c r="H41" s="2278">
        <f>H25+H40</f>
        <v>0</v>
      </c>
      <c r="I41" s="2293"/>
      <c r="J41" s="2137">
        <f>J25+J40</f>
        <v>0</v>
      </c>
      <c r="K41" s="2138"/>
      <c r="L41" s="2137">
        <f>L25+L40</f>
        <v>0</v>
      </c>
      <c r="M41" s="2138"/>
      <c r="N41" s="2137">
        <f>N30+N40</f>
        <v>0</v>
      </c>
      <c r="O41" s="2138"/>
    </row>
    <row r="42" spans="1:15" x14ac:dyDescent="0.2">
      <c r="A42" s="323" t="s">
        <v>309</v>
      </c>
      <c r="B42" s="2113">
        <f>'SF Illustration - 1 Plan'!B42</f>
        <v>0</v>
      </c>
      <c r="C42" s="2114"/>
      <c r="D42" s="2113">
        <f>'SF Illustration - 1 Plan'!D42</f>
        <v>0</v>
      </c>
      <c r="E42" s="2114"/>
      <c r="F42" s="2250" t="e">
        <f>F30+F40</f>
        <v>#VALUE!</v>
      </c>
      <c r="G42" s="2251"/>
      <c r="H42" s="2251"/>
      <c r="I42" s="2251"/>
      <c r="J42" s="2251"/>
      <c r="K42" s="2251"/>
      <c r="L42" s="2251"/>
      <c r="M42" s="2252"/>
      <c r="N42" s="2133">
        <f>N41</f>
        <v>0</v>
      </c>
      <c r="O42" s="2134"/>
    </row>
    <row r="43" spans="1:15" x14ac:dyDescent="0.2">
      <c r="A43" s="327" t="s">
        <v>291</v>
      </c>
      <c r="B43" s="350" t="s">
        <v>185</v>
      </c>
      <c r="C43" s="328"/>
      <c r="D43" s="350" t="s">
        <v>185</v>
      </c>
      <c r="E43" s="328"/>
      <c r="F43" s="351" t="s">
        <v>185</v>
      </c>
      <c r="G43" s="330"/>
      <c r="H43" s="351" t="s">
        <v>185</v>
      </c>
      <c r="I43" s="330"/>
      <c r="J43" s="375" t="s">
        <v>185</v>
      </c>
      <c r="K43" s="331"/>
      <c r="L43" s="351" t="s">
        <v>185</v>
      </c>
      <c r="M43" s="330"/>
      <c r="N43" s="351" t="s">
        <v>185</v>
      </c>
      <c r="O43" s="330"/>
    </row>
    <row r="44" spans="1:15" x14ac:dyDescent="0.2">
      <c r="A44" s="161" t="s">
        <v>249</v>
      </c>
      <c r="B44" s="307">
        <f>B18</f>
        <v>0</v>
      </c>
      <c r="C44" s="648" t="str">
        <f>'SF Illustration - 1 Plan'!C44</f>
        <v/>
      </c>
      <c r="D44" s="307">
        <f>D18</f>
        <v>0</v>
      </c>
      <c r="E44" s="648" t="str">
        <f>'SF Illustration - 1 Plan'!E44</f>
        <v/>
      </c>
      <c r="F44" s="307">
        <f>F18</f>
        <v>0</v>
      </c>
      <c r="G44" s="389">
        <f>Underwriting!B85</f>
        <v>0</v>
      </c>
      <c r="H44" s="307">
        <f>H18</f>
        <v>0</v>
      </c>
      <c r="I44" s="881">
        <f>Underwriting!C85</f>
        <v>0</v>
      </c>
      <c r="J44" s="163">
        <f>J18</f>
        <v>0</v>
      </c>
      <c r="K44" s="405">
        <f>Underwriting!D85</f>
        <v>0</v>
      </c>
      <c r="L44" s="307">
        <f>L18</f>
        <v>0</v>
      </c>
      <c r="M44" s="389">
        <f>Underwriting!F85</f>
        <v>0</v>
      </c>
      <c r="N44" s="313">
        <f>N18</f>
        <v>0</v>
      </c>
      <c r="O44" s="389">
        <f>Underwriting!E85</f>
        <v>0</v>
      </c>
    </row>
    <row r="45" spans="1:15" x14ac:dyDescent="0.2">
      <c r="A45" s="161" t="s">
        <v>250</v>
      </c>
      <c r="B45" s="318">
        <f>B19</f>
        <v>0</v>
      </c>
      <c r="C45" s="951" t="str">
        <f>'SF Illustration - 1 Plan'!C45</f>
        <v/>
      </c>
      <c r="D45" s="307">
        <f>D19</f>
        <v>0</v>
      </c>
      <c r="E45" s="951" t="str">
        <f>'SF Illustration - 1 Plan'!E45</f>
        <v/>
      </c>
      <c r="F45" s="307">
        <f>F19</f>
        <v>0</v>
      </c>
      <c r="G45" s="389">
        <f>Underwriting!B86</f>
        <v>0</v>
      </c>
      <c r="H45" s="307">
        <f>H19</f>
        <v>0</v>
      </c>
      <c r="I45" s="881">
        <f>Underwriting!C86</f>
        <v>0</v>
      </c>
      <c r="J45" s="163">
        <f>J19</f>
        <v>0</v>
      </c>
      <c r="K45" s="405">
        <f>Underwriting!D86</f>
        <v>0</v>
      </c>
      <c r="L45" s="307">
        <f>L19</f>
        <v>0</v>
      </c>
      <c r="M45" s="389">
        <f>Underwriting!F86</f>
        <v>0</v>
      </c>
      <c r="N45" s="313">
        <f>N19</f>
        <v>0</v>
      </c>
      <c r="O45" s="389">
        <f>Underwriting!E86</f>
        <v>0</v>
      </c>
    </row>
    <row r="46" spans="1:15" x14ac:dyDescent="0.2">
      <c r="A46" s="161" t="s">
        <v>442</v>
      </c>
      <c r="B46" s="318">
        <f>B20</f>
        <v>0</v>
      </c>
      <c r="C46" s="951" t="str">
        <f>'SF Illustration - 1 Plan'!C46</f>
        <v/>
      </c>
      <c r="D46" s="307">
        <f>D20</f>
        <v>0</v>
      </c>
      <c r="E46" s="951" t="str">
        <f>'SF Illustration - 1 Plan'!E46</f>
        <v/>
      </c>
      <c r="F46" s="307">
        <f>F20</f>
        <v>0</v>
      </c>
      <c r="G46" s="389">
        <f>Underwriting!B87</f>
        <v>0</v>
      </c>
      <c r="H46" s="307">
        <f>H20</f>
        <v>0</v>
      </c>
      <c r="I46" s="881">
        <f>Underwriting!C87</f>
        <v>0</v>
      </c>
      <c r="J46" s="163">
        <f>J20</f>
        <v>0</v>
      </c>
      <c r="K46" s="405">
        <f>Underwriting!D87</f>
        <v>0</v>
      </c>
      <c r="L46" s="307">
        <f>L20</f>
        <v>0</v>
      </c>
      <c r="M46" s="389">
        <f>Underwriting!F87</f>
        <v>0</v>
      </c>
      <c r="N46" s="313">
        <f>N20</f>
        <v>0</v>
      </c>
      <c r="O46" s="389">
        <f>Underwriting!E87</f>
        <v>0</v>
      </c>
    </row>
    <row r="47" spans="1:15" x14ac:dyDescent="0.2">
      <c r="A47" s="217" t="s">
        <v>251</v>
      </c>
      <c r="B47" s="320">
        <f>B21</f>
        <v>0</v>
      </c>
      <c r="C47" s="951" t="str">
        <f>'SF Illustration - 1 Plan'!C47</f>
        <v/>
      </c>
      <c r="D47" s="308">
        <f>D21</f>
        <v>0</v>
      </c>
      <c r="E47" s="951" t="str">
        <f>'SF Illustration - 1 Plan'!E47</f>
        <v/>
      </c>
      <c r="F47" s="308">
        <f>F21</f>
        <v>0</v>
      </c>
      <c r="G47" s="393">
        <f>Underwriting!B88</f>
        <v>0</v>
      </c>
      <c r="H47" s="308">
        <f>H21</f>
        <v>0</v>
      </c>
      <c r="I47" s="885">
        <f>Underwriting!C88</f>
        <v>0</v>
      </c>
      <c r="J47" s="163">
        <f>J21</f>
        <v>0</v>
      </c>
      <c r="K47" s="405">
        <f>Underwriting!D88</f>
        <v>0</v>
      </c>
      <c r="L47" s="308">
        <f>L21</f>
        <v>0</v>
      </c>
      <c r="M47" s="389">
        <f>Underwriting!F88</f>
        <v>0</v>
      </c>
      <c r="N47" s="314">
        <f>N21</f>
        <v>0</v>
      </c>
      <c r="O47" s="389">
        <f>Underwriting!E88</f>
        <v>0</v>
      </c>
    </row>
    <row r="48" spans="1:15" hidden="1" x14ac:dyDescent="0.2">
      <c r="A48" s="218" t="s">
        <v>254</v>
      </c>
      <c r="B48" s="2301"/>
      <c r="C48" s="2162"/>
      <c r="D48" s="329"/>
      <c r="E48" s="328"/>
      <c r="F48" s="2290">
        <f>F50/Underwriting!B84</f>
        <v>0</v>
      </c>
      <c r="G48" s="2291"/>
      <c r="H48" s="2290">
        <f>H50/Underwriting!C84</f>
        <v>0</v>
      </c>
      <c r="I48" s="2291"/>
      <c r="J48" s="2111">
        <f>J50/Underwriting!D84</f>
        <v>0</v>
      </c>
      <c r="K48" s="2112"/>
      <c r="L48" s="2111">
        <f>L50/Underwriting!F84</f>
        <v>0</v>
      </c>
      <c r="M48" s="2112"/>
      <c r="N48" s="2163" t="e">
        <f>N50/Underwriting!E84</f>
        <v>#DIV/0!</v>
      </c>
      <c r="O48" s="2112"/>
    </row>
    <row r="49" spans="1:15" x14ac:dyDescent="0.2">
      <c r="A49" s="415" t="s">
        <v>306</v>
      </c>
      <c r="B49" s="2117">
        <f>'SF Illustration - 1 Plan'!B49</f>
        <v>0</v>
      </c>
      <c r="C49" s="2118"/>
      <c r="D49" s="2117">
        <f>'SF Illustration - 1 Plan'!D49</f>
        <v>0</v>
      </c>
      <c r="E49" s="2118"/>
      <c r="F49" s="2233">
        <f>F48+H48+J48+L48</f>
        <v>0</v>
      </c>
      <c r="G49" s="2234"/>
      <c r="H49" s="2234"/>
      <c r="I49" s="2234"/>
      <c r="J49" s="2234"/>
      <c r="K49" s="2234"/>
      <c r="L49" s="2234"/>
      <c r="M49" s="2235"/>
      <c r="N49" s="2260" t="e">
        <f>N48</f>
        <v>#DIV/0!</v>
      </c>
      <c r="O49" s="2261"/>
    </row>
    <row r="50" spans="1:15" hidden="1" x14ac:dyDescent="0.2">
      <c r="A50" s="218" t="s">
        <v>307</v>
      </c>
      <c r="B50" s="646"/>
      <c r="C50" s="647"/>
      <c r="D50" s="646"/>
      <c r="E50" s="647"/>
      <c r="F50" s="2147">
        <f>(G44*F44+F45*G45+G46*F46+F47*G47)*12</f>
        <v>0</v>
      </c>
      <c r="G50" s="2148"/>
      <c r="H50" s="2147">
        <f>(I44*H44+H45*I45+I46*H46+H47*I47)*12</f>
        <v>0</v>
      </c>
      <c r="I50" s="2148"/>
      <c r="J50" s="2111">
        <f>(K44*J44+J45*K45+K46*J46+J47*K47)*12</f>
        <v>0</v>
      </c>
      <c r="K50" s="2112"/>
      <c r="L50" s="2111">
        <f>(M44*L44+L45*M45+M46*L46+L47*M47)*12</f>
        <v>0</v>
      </c>
      <c r="M50" s="2112"/>
      <c r="N50" s="2111">
        <f>(M44*N44+N45*M45+M46*N46+N47*M47)*12</f>
        <v>0</v>
      </c>
      <c r="O50" s="2112"/>
    </row>
    <row r="51" spans="1:15" x14ac:dyDescent="0.2">
      <c r="A51" s="414" t="s">
        <v>292</v>
      </c>
      <c r="B51" s="2117">
        <f>'SF Illustration - 1 Plan'!B51</f>
        <v>0</v>
      </c>
      <c r="C51" s="2118"/>
      <c r="D51" s="2117">
        <f>'SF Illustration - 1 Plan'!D51</f>
        <v>0</v>
      </c>
      <c r="E51" s="2118"/>
      <c r="F51" s="2233">
        <f>F50+H50+J50+L50</f>
        <v>0</v>
      </c>
      <c r="G51" s="2234"/>
      <c r="H51" s="2234"/>
      <c r="I51" s="2234"/>
      <c r="J51" s="2302"/>
      <c r="K51" s="2302"/>
      <c r="L51" s="2234"/>
      <c r="M51" s="2235"/>
      <c r="N51" s="2260">
        <f>N50</f>
        <v>0</v>
      </c>
      <c r="O51" s="2261"/>
    </row>
    <row r="52" spans="1:15" x14ac:dyDescent="0.2">
      <c r="A52" s="219" t="s">
        <v>255</v>
      </c>
      <c r="B52" s="2212">
        <f>'SF Illustration - 1 Plan'!B52</f>
        <v>0</v>
      </c>
      <c r="C52" s="2132"/>
      <c r="D52" s="2131">
        <f>B52</f>
        <v>0</v>
      </c>
      <c r="E52" s="2132"/>
      <c r="F52" s="2245">
        <f>Underwriting!B93</f>
        <v>0</v>
      </c>
      <c r="G52" s="2246"/>
      <c r="H52" s="2246"/>
      <c r="I52" s="2246"/>
      <c r="J52" s="2246"/>
      <c r="K52" s="2246"/>
      <c r="L52" s="2246"/>
      <c r="M52" s="2247"/>
      <c r="N52" s="2159">
        <f>Underwriting!E93</f>
        <v>0</v>
      </c>
      <c r="O52" s="2160"/>
    </row>
    <row r="53" spans="1:15" hidden="1" x14ac:dyDescent="0.2">
      <c r="A53" s="219" t="s">
        <v>293</v>
      </c>
      <c r="B53" s="394"/>
      <c r="C53" s="395"/>
      <c r="D53" s="396"/>
      <c r="E53" s="395"/>
      <c r="F53" s="2294" t="e">
        <f>F41+F48+F52</f>
        <v>#VALUE!</v>
      </c>
      <c r="G53" s="2295"/>
      <c r="H53" s="2294">
        <f>H41+H48</f>
        <v>0</v>
      </c>
      <c r="I53" s="2295"/>
      <c r="J53" s="2159">
        <f>J41+J48</f>
        <v>0</v>
      </c>
      <c r="K53" s="2160"/>
      <c r="L53" s="2159">
        <f>L41+L48</f>
        <v>0</v>
      </c>
      <c r="M53" s="2160"/>
      <c r="N53" s="2159" t="e">
        <f>N41+N48+N52</f>
        <v>#DIV/0!</v>
      </c>
      <c r="O53" s="2160"/>
    </row>
    <row r="54" spans="1:15" x14ac:dyDescent="0.2">
      <c r="A54" s="324" t="s">
        <v>256</v>
      </c>
      <c r="B54" s="2213">
        <f>'SF Illustration - 1 Plan'!B54</f>
        <v>0</v>
      </c>
      <c r="C54" s="2104"/>
      <c r="D54" s="2103">
        <f>'SF Illustration - 1 Plan'!D54</f>
        <v>0</v>
      </c>
      <c r="E54" s="2104"/>
      <c r="F54" s="2220" t="e">
        <f>F42+F49+F52</f>
        <v>#VALUE!</v>
      </c>
      <c r="G54" s="1432"/>
      <c r="H54" s="1432"/>
      <c r="I54" s="1432"/>
      <c r="J54" s="1432"/>
      <c r="K54" s="1432"/>
      <c r="L54" s="1432"/>
      <c r="M54" s="2221"/>
      <c r="N54" s="2109" t="e">
        <f>N42+N49+N52</f>
        <v>#DIV/0!</v>
      </c>
      <c r="O54" s="2110"/>
    </row>
    <row r="55" spans="1:15" hidden="1" x14ac:dyDescent="0.2">
      <c r="A55" s="218" t="s">
        <v>294</v>
      </c>
      <c r="B55" s="397"/>
      <c r="C55" s="398"/>
      <c r="D55" s="399"/>
      <c r="E55" s="398"/>
      <c r="F55" s="2163" t="e">
        <f>F41+F50+F52</f>
        <v>#VALUE!</v>
      </c>
      <c r="G55" s="2164"/>
      <c r="H55" s="2163">
        <f>H41+H50</f>
        <v>0</v>
      </c>
      <c r="I55" s="2164"/>
      <c r="J55" s="2111">
        <f>J41+J50</f>
        <v>0</v>
      </c>
      <c r="K55" s="2112"/>
      <c r="L55" s="2111">
        <f>L41+L50</f>
        <v>0</v>
      </c>
      <c r="M55" s="2112"/>
      <c r="N55" s="2111">
        <f>N41+N50+N52</f>
        <v>0</v>
      </c>
      <c r="O55" s="2112"/>
    </row>
    <row r="56" spans="1:15" ht="13.5" thickBot="1" x14ac:dyDescent="0.25">
      <c r="A56" s="325" t="s">
        <v>257</v>
      </c>
      <c r="B56" s="2303">
        <f>'SF Illustration - 1 Plan'!B56</f>
        <v>0</v>
      </c>
      <c r="C56" s="2158"/>
      <c r="D56" s="2157">
        <f>'SF Illustration - 1 Plan'!D56</f>
        <v>0</v>
      </c>
      <c r="E56" s="2158"/>
      <c r="F56" s="2296" t="e">
        <f>F42+F51+F52</f>
        <v>#VALUE!</v>
      </c>
      <c r="G56" s="2297"/>
      <c r="H56" s="2297"/>
      <c r="I56" s="2297"/>
      <c r="J56" s="2297"/>
      <c r="K56" s="2297"/>
      <c r="L56" s="2297"/>
      <c r="M56" s="2298"/>
      <c r="N56" s="2129">
        <f>N42+N51+N52</f>
        <v>0</v>
      </c>
      <c r="O56" s="2130"/>
    </row>
    <row r="57" spans="1:15" x14ac:dyDescent="0.2">
      <c r="A57" s="401" t="s">
        <v>535</v>
      </c>
      <c r="B57" s="2127"/>
      <c r="C57" s="2128"/>
      <c r="D57" s="2230" t="e">
        <f>D54/B54-1</f>
        <v>#DIV/0!</v>
      </c>
      <c r="E57" s="2304"/>
      <c r="F57" s="2262" t="e">
        <f>F54/B54-100%</f>
        <v>#VALUE!</v>
      </c>
      <c r="G57" s="2263"/>
      <c r="H57" s="2263"/>
      <c r="I57" s="2263"/>
      <c r="J57" s="2263"/>
      <c r="K57" s="2263"/>
      <c r="L57" s="2263"/>
      <c r="M57" s="2264"/>
      <c r="N57" s="2268" t="e">
        <f>N54/B56-100%</f>
        <v>#DIV/0!</v>
      </c>
      <c r="O57" s="2269"/>
    </row>
    <row r="58" spans="1:15" ht="13.5" thickBot="1" x14ac:dyDescent="0.25">
      <c r="A58" s="402" t="s">
        <v>608</v>
      </c>
      <c r="B58" s="2123"/>
      <c r="C58" s="2124"/>
      <c r="D58" s="2231">
        <f>D54-B54</f>
        <v>0</v>
      </c>
      <c r="E58" s="2232"/>
      <c r="F58" s="2265" t="e">
        <f>F54-B54</f>
        <v>#VALUE!</v>
      </c>
      <c r="G58" s="2266"/>
      <c r="H58" s="2266"/>
      <c r="I58" s="2266"/>
      <c r="J58" s="2266"/>
      <c r="K58" s="2266"/>
      <c r="L58" s="2266"/>
      <c r="M58" s="2267"/>
      <c r="N58" s="2121" t="e">
        <f>N54-B56</f>
        <v>#DIV/0!</v>
      </c>
      <c r="O58" s="2122"/>
    </row>
    <row r="59" spans="1:15" x14ac:dyDescent="0.2">
      <c r="B59" s="305"/>
      <c r="C59" s="305"/>
    </row>
    <row r="60" spans="1:15" x14ac:dyDescent="0.2">
      <c r="B60" s="305"/>
      <c r="C60" s="162"/>
    </row>
    <row r="61" spans="1:15" x14ac:dyDescent="0.2">
      <c r="B61" s="305"/>
      <c r="C61" s="162"/>
    </row>
  </sheetData>
  <sheetProtection password="C683" sheet="1" objects="1" scenarios="1"/>
  <mergeCells count="179">
    <mergeCell ref="L35:M35"/>
    <mergeCell ref="F38:G38"/>
    <mergeCell ref="H38:I38"/>
    <mergeCell ref="J38:K38"/>
    <mergeCell ref="N38:O38"/>
    <mergeCell ref="L37:M37"/>
    <mergeCell ref="L38:M38"/>
    <mergeCell ref="F35:G35"/>
    <mergeCell ref="H35:I35"/>
    <mergeCell ref="J35:K35"/>
    <mergeCell ref="N35:O35"/>
    <mergeCell ref="F37:G37"/>
    <mergeCell ref="H37:I37"/>
    <mergeCell ref="J37:K37"/>
    <mergeCell ref="N37:O37"/>
    <mergeCell ref="F36:G36"/>
    <mergeCell ref="H36:I36"/>
    <mergeCell ref="J36:K36"/>
    <mergeCell ref="L36:M36"/>
    <mergeCell ref="B37:C37"/>
    <mergeCell ref="B38:C38"/>
    <mergeCell ref="D38:E38"/>
    <mergeCell ref="B33:C33"/>
    <mergeCell ref="B34:C34"/>
    <mergeCell ref="B35:C35"/>
    <mergeCell ref="D33:E33"/>
    <mergeCell ref="D34:E34"/>
    <mergeCell ref="D35:E35"/>
    <mergeCell ref="D37:E37"/>
    <mergeCell ref="B36:C36"/>
    <mergeCell ref="D36:E36"/>
    <mergeCell ref="D24:E24"/>
    <mergeCell ref="D30:E30"/>
    <mergeCell ref="D31:E31"/>
    <mergeCell ref="D32:E32"/>
    <mergeCell ref="B16:C16"/>
    <mergeCell ref="B22:C22"/>
    <mergeCell ref="B24:C24"/>
    <mergeCell ref="B30:C30"/>
    <mergeCell ref="B31:C31"/>
    <mergeCell ref="B32:C32"/>
    <mergeCell ref="B39:C39"/>
    <mergeCell ref="B40:C40"/>
    <mergeCell ref="B42:C42"/>
    <mergeCell ref="B58:C58"/>
    <mergeCell ref="D58:E58"/>
    <mergeCell ref="B56:C56"/>
    <mergeCell ref="D56:E56"/>
    <mergeCell ref="B57:C57"/>
    <mergeCell ref="B52:C52"/>
    <mergeCell ref="D52:E52"/>
    <mergeCell ref="D57:E57"/>
    <mergeCell ref="B51:C51"/>
    <mergeCell ref="B49:C49"/>
    <mergeCell ref="D49:E49"/>
    <mergeCell ref="N52:O52"/>
    <mergeCell ref="F52:M52"/>
    <mergeCell ref="F50:G50"/>
    <mergeCell ref="H50:I50"/>
    <mergeCell ref="B54:C54"/>
    <mergeCell ref="D54:E54"/>
    <mergeCell ref="F39:G39"/>
    <mergeCell ref="H39:I39"/>
    <mergeCell ref="D39:E39"/>
    <mergeCell ref="D40:E40"/>
    <mergeCell ref="D42:E42"/>
    <mergeCell ref="B48:C48"/>
    <mergeCell ref="N42:O42"/>
    <mergeCell ref="L41:M41"/>
    <mergeCell ref="F42:M42"/>
    <mergeCell ref="N50:O50"/>
    <mergeCell ref="N51:O51"/>
    <mergeCell ref="F51:M51"/>
    <mergeCell ref="L50:M50"/>
    <mergeCell ref="F48:G48"/>
    <mergeCell ref="H48:I48"/>
    <mergeCell ref="J48:K48"/>
    <mergeCell ref="D51:E51"/>
    <mergeCell ref="J50:K50"/>
    <mergeCell ref="N57:O57"/>
    <mergeCell ref="F53:G53"/>
    <mergeCell ref="H53:I53"/>
    <mergeCell ref="J53:K53"/>
    <mergeCell ref="N53:O53"/>
    <mergeCell ref="N54:O54"/>
    <mergeCell ref="F54:M54"/>
    <mergeCell ref="L53:M53"/>
    <mergeCell ref="N58:O58"/>
    <mergeCell ref="F57:M57"/>
    <mergeCell ref="F58:M58"/>
    <mergeCell ref="F55:G55"/>
    <mergeCell ref="H55:I55"/>
    <mergeCell ref="J55:K55"/>
    <mergeCell ref="N55:O55"/>
    <mergeCell ref="N56:O56"/>
    <mergeCell ref="F56:M56"/>
    <mergeCell ref="L55:M55"/>
    <mergeCell ref="J39:K39"/>
    <mergeCell ref="N39:O39"/>
    <mergeCell ref="N40:O40"/>
    <mergeCell ref="L39:M39"/>
    <mergeCell ref="F40:M40"/>
    <mergeCell ref="H41:I41"/>
    <mergeCell ref="J41:K41"/>
    <mergeCell ref="N48:O48"/>
    <mergeCell ref="N49:O49"/>
    <mergeCell ref="F49:M49"/>
    <mergeCell ref="L48:M48"/>
    <mergeCell ref="F41:G41"/>
    <mergeCell ref="N41:O41"/>
    <mergeCell ref="N30:O30"/>
    <mergeCell ref="F31:G31"/>
    <mergeCell ref="H31:I31"/>
    <mergeCell ref="J31:K31"/>
    <mergeCell ref="L31:M31"/>
    <mergeCell ref="N31:O31"/>
    <mergeCell ref="F30:M30"/>
    <mergeCell ref="F34:G34"/>
    <mergeCell ref="H34:I34"/>
    <mergeCell ref="J34:K34"/>
    <mergeCell ref="N34:O34"/>
    <mergeCell ref="N32:O32"/>
    <mergeCell ref="F33:G33"/>
    <mergeCell ref="H33:I33"/>
    <mergeCell ref="J33:K33"/>
    <mergeCell ref="N33:O33"/>
    <mergeCell ref="L33:M33"/>
    <mergeCell ref="L32:M32"/>
    <mergeCell ref="F32:G32"/>
    <mergeCell ref="H32:I32"/>
    <mergeCell ref="J32:K32"/>
    <mergeCell ref="L34:M34"/>
    <mergeCell ref="F24:M24"/>
    <mergeCell ref="L23:M23"/>
    <mergeCell ref="L25:M25"/>
    <mergeCell ref="H23:I23"/>
    <mergeCell ref="J23:K23"/>
    <mergeCell ref="N24:O24"/>
    <mergeCell ref="F25:G25"/>
    <mergeCell ref="H25:I25"/>
    <mergeCell ref="J25:K25"/>
    <mergeCell ref="N25:O25"/>
    <mergeCell ref="F23:G23"/>
    <mergeCell ref="F29:M29"/>
    <mergeCell ref="N29:O29"/>
    <mergeCell ref="G1:O1"/>
    <mergeCell ref="G2:O2"/>
    <mergeCell ref="G3:O3"/>
    <mergeCell ref="N7:O7"/>
    <mergeCell ref="N8:O9"/>
    <mergeCell ref="L8:M9"/>
    <mergeCell ref="F15:G15"/>
    <mergeCell ref="H15:I15"/>
    <mergeCell ref="J15:K15"/>
    <mergeCell ref="A5:O5"/>
    <mergeCell ref="A8:A9"/>
    <mergeCell ref="N16:O16"/>
    <mergeCell ref="F16:M16"/>
    <mergeCell ref="B7:C7"/>
    <mergeCell ref="D7:E7"/>
    <mergeCell ref="F7:G7"/>
    <mergeCell ref="H7:I7"/>
    <mergeCell ref="J7:K7"/>
    <mergeCell ref="N23:O23"/>
    <mergeCell ref="L22:M22"/>
    <mergeCell ref="F22:G22"/>
    <mergeCell ref="H22:I22"/>
    <mergeCell ref="J22:K22"/>
    <mergeCell ref="N22:O22"/>
    <mergeCell ref="D16:E16"/>
    <mergeCell ref="D22:E22"/>
    <mergeCell ref="L7:M7"/>
    <mergeCell ref="B8:C9"/>
    <mergeCell ref="D8:E9"/>
    <mergeCell ref="F8:G9"/>
    <mergeCell ref="H8:I9"/>
    <mergeCell ref="J8:K9"/>
    <mergeCell ref="L15:M15"/>
    <mergeCell ref="N15:O15"/>
  </mergeCells>
  <printOptions horizontalCentered="1"/>
  <pageMargins left="0.2" right="0.2" top="0.25" bottom="0.25" header="0" footer="0"/>
  <pageSetup scale="8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G48"/>
  <sheetViews>
    <sheetView workbookViewId="0">
      <selection activeCell="A6" sqref="A6:G6"/>
    </sheetView>
  </sheetViews>
  <sheetFormatPr defaultRowHeight="12.75" x14ac:dyDescent="0.2"/>
  <cols>
    <col min="1" max="1" width="12.85546875" style="6" customWidth="1"/>
    <col min="2" max="2" width="8.7109375" style="6" customWidth="1"/>
    <col min="3" max="3" width="17.28515625" style="6" customWidth="1"/>
    <col min="4" max="4" width="15.7109375" style="6" customWidth="1"/>
    <col min="5" max="5" width="13.7109375" style="6" customWidth="1"/>
    <col min="6" max="6" width="14.85546875" style="6" customWidth="1"/>
    <col min="7" max="7" width="14.28515625" style="6" bestFit="1" customWidth="1"/>
    <col min="8" max="16384" width="9.140625" style="6"/>
  </cols>
  <sheetData>
    <row r="2" spans="1:7" ht="19.5" x14ac:dyDescent="0.3">
      <c r="D2" s="2305" t="str">
        <f>RFP!C10</f>
        <v>Required</v>
      </c>
      <c r="E2" s="2305"/>
      <c r="F2" s="2305"/>
      <c r="G2" s="2305"/>
    </row>
    <row r="3" spans="1:7" ht="15.75" x14ac:dyDescent="0.25">
      <c r="D3" s="1974" t="str">
        <f>'Imp. Costs'!F3</f>
        <v>Required</v>
      </c>
      <c r="E3" s="1974"/>
      <c r="F3" s="1974"/>
      <c r="G3" s="1974"/>
    </row>
    <row r="6" spans="1:7" ht="18" x14ac:dyDescent="0.25">
      <c r="A6" s="2309" t="s">
        <v>206</v>
      </c>
      <c r="B6" s="2309"/>
      <c r="C6" s="2309"/>
      <c r="D6" s="2309"/>
      <c r="E6" s="2309"/>
      <c r="F6" s="2309"/>
      <c r="G6" s="2309"/>
    </row>
    <row r="7" spans="1:7" ht="13.5" customHeight="1" x14ac:dyDescent="0.2"/>
    <row r="8" spans="1:7" ht="13.5" customHeight="1" x14ac:dyDescent="0.2">
      <c r="A8" s="2310"/>
      <c r="B8" s="2310"/>
      <c r="C8" s="2310"/>
    </row>
    <row r="9" spans="1:7" s="108" customFormat="1" ht="36.75" customHeight="1" x14ac:dyDescent="0.2">
      <c r="A9" s="2311"/>
      <c r="B9" s="2312"/>
      <c r="C9" s="2313" t="s">
        <v>202</v>
      </c>
      <c r="D9" s="2314"/>
      <c r="E9" s="2315" t="s">
        <v>203</v>
      </c>
      <c r="F9" s="2316"/>
      <c r="G9" s="111"/>
    </row>
    <row r="10" spans="1:7" s="109" customFormat="1" ht="33" customHeight="1" x14ac:dyDescent="0.25">
      <c r="A10" s="2317" t="s">
        <v>191</v>
      </c>
      <c r="B10" s="2317" t="s">
        <v>74</v>
      </c>
      <c r="C10" s="2317" t="s">
        <v>192</v>
      </c>
      <c r="D10" s="2317" t="s">
        <v>193</v>
      </c>
      <c r="E10" s="294" t="s">
        <v>194</v>
      </c>
      <c r="F10" s="2318" t="s">
        <v>195</v>
      </c>
      <c r="G10" s="2306" t="s">
        <v>196</v>
      </c>
    </row>
    <row r="11" spans="1:7" s="110" customFormat="1" ht="15" x14ac:dyDescent="0.25">
      <c r="A11" s="2317"/>
      <c r="B11" s="2317"/>
      <c r="C11" s="2317"/>
      <c r="D11" s="2317"/>
      <c r="E11" s="112">
        <f>Underwriting!B49</f>
        <v>0</v>
      </c>
      <c r="F11" s="2319"/>
      <c r="G11" s="2307"/>
    </row>
    <row r="12" spans="1:7" s="110" customFormat="1" ht="15" customHeight="1" x14ac:dyDescent="0.25">
      <c r="A12" s="2317"/>
      <c r="B12" s="2317"/>
      <c r="C12" s="2317"/>
      <c r="D12" s="2317"/>
      <c r="E12" s="113">
        <f>Underwriting!B48</f>
        <v>0</v>
      </c>
      <c r="F12" s="2320"/>
      <c r="G12" s="2308"/>
    </row>
    <row r="13" spans="1:7" s="106" customFormat="1" ht="51" customHeight="1" x14ac:dyDescent="0.2">
      <c r="A13" s="115" t="str">
        <f>Underwriting!A40</f>
        <v>2012-13</v>
      </c>
      <c r="B13" s="115">
        <f>Underwriting!B40</f>
        <v>0</v>
      </c>
      <c r="C13" s="117">
        <f>Underwriting!C40</f>
        <v>0</v>
      </c>
      <c r="D13" s="117">
        <f>Underwriting!D40</f>
        <v>0</v>
      </c>
      <c r="E13" s="118" t="e">
        <f>E14/B14*B13</f>
        <v>#DIV/0!</v>
      </c>
      <c r="F13" s="118" t="e">
        <f>D13+E13</f>
        <v>#DIV/0!</v>
      </c>
      <c r="G13" s="118" t="e">
        <f>C13-F13</f>
        <v>#DIV/0!</v>
      </c>
    </row>
    <row r="14" spans="1:7" s="106" customFormat="1" ht="51" customHeight="1" x14ac:dyDescent="0.2">
      <c r="A14" s="115" t="str">
        <f>Underwriting!A41</f>
        <v>2013-14</v>
      </c>
      <c r="B14" s="115">
        <f>Underwriting!B41</f>
        <v>0</v>
      </c>
      <c r="C14" s="118">
        <f>Underwriting!F37</f>
        <v>0</v>
      </c>
      <c r="D14" s="118">
        <f>Underwriting!D41</f>
        <v>0</v>
      </c>
      <c r="E14" s="118">
        <f>Underwriting!B82</f>
        <v>0</v>
      </c>
      <c r="F14" s="118">
        <f>D14+E14</f>
        <v>0</v>
      </c>
      <c r="G14" s="118">
        <f>C14-F14</f>
        <v>0</v>
      </c>
    </row>
    <row r="15" spans="1:7" s="107" customFormat="1" ht="51" customHeight="1" x14ac:dyDescent="0.2">
      <c r="A15" s="116" t="s">
        <v>197</v>
      </c>
      <c r="B15" s="116"/>
      <c r="C15" s="117"/>
      <c r="D15" s="117"/>
      <c r="E15" s="117"/>
      <c r="F15" s="117"/>
      <c r="G15" s="117" t="e">
        <f>SUM(G13:G14)</f>
        <v>#DIV/0!</v>
      </c>
    </row>
    <row r="16" spans="1:7" s="97" customFormat="1" ht="15" customHeight="1" x14ac:dyDescent="0.2">
      <c r="A16" s="103"/>
      <c r="B16" s="98"/>
      <c r="C16" s="98"/>
      <c r="D16" s="98"/>
    </row>
    <row r="17" spans="1:4" s="97" customFormat="1" ht="15" customHeight="1" x14ac:dyDescent="0.2">
      <c r="A17" s="95" t="s">
        <v>262</v>
      </c>
      <c r="B17" s="98"/>
      <c r="C17" s="99"/>
      <c r="D17" s="99"/>
    </row>
    <row r="18" spans="1:4" s="97" customFormat="1" ht="15" customHeight="1" x14ac:dyDescent="0.2">
      <c r="B18" s="98"/>
      <c r="C18" s="100"/>
      <c r="D18" s="101"/>
    </row>
    <row r="19" spans="1:4" s="97" customFormat="1" ht="15" customHeight="1" x14ac:dyDescent="0.2">
      <c r="B19" s="98"/>
      <c r="C19" s="100"/>
      <c r="D19" s="102"/>
    </row>
    <row r="20" spans="1:4" s="97" customFormat="1" ht="14.25" x14ac:dyDescent="0.2">
      <c r="A20" s="103"/>
      <c r="B20" s="98"/>
      <c r="C20" s="98"/>
      <c r="D20" s="98"/>
    </row>
    <row r="21" spans="1:4" s="97" customFormat="1" x14ac:dyDescent="0.2">
      <c r="B21" s="98"/>
      <c r="C21" s="99"/>
      <c r="D21" s="104"/>
    </row>
    <row r="22" spans="1:4" s="97" customFormat="1" x14ac:dyDescent="0.2">
      <c r="B22" s="98"/>
      <c r="C22" s="99"/>
      <c r="D22" s="104"/>
    </row>
    <row r="23" spans="1:4" s="97" customFormat="1" x14ac:dyDescent="0.2">
      <c r="B23" s="98"/>
      <c r="C23" s="99"/>
      <c r="D23" s="104"/>
    </row>
    <row r="24" spans="1:4" s="97" customFormat="1" ht="14.25" x14ac:dyDescent="0.2">
      <c r="A24" s="103"/>
      <c r="B24" s="98"/>
      <c r="C24" s="98"/>
      <c r="D24" s="98"/>
    </row>
    <row r="25" spans="1:4" s="97" customFormat="1" x14ac:dyDescent="0.2">
      <c r="B25" s="98"/>
      <c r="C25" s="98"/>
      <c r="D25" s="105"/>
    </row>
    <row r="26" spans="1:4" s="97" customFormat="1" x14ac:dyDescent="0.2">
      <c r="B26" s="98"/>
      <c r="C26" s="98"/>
      <c r="D26" s="98"/>
    </row>
    <row r="27" spans="1:4" s="97" customFormat="1" x14ac:dyDescent="0.2">
      <c r="B27" s="98"/>
      <c r="C27" s="99"/>
      <c r="D27" s="99"/>
    </row>
    <row r="28" spans="1:4" s="97" customFormat="1" x14ac:dyDescent="0.2">
      <c r="B28" s="98"/>
      <c r="C28" s="98"/>
    </row>
    <row r="29" spans="1:4" s="97" customFormat="1" x14ac:dyDescent="0.2">
      <c r="B29" s="98"/>
      <c r="C29" s="98"/>
    </row>
    <row r="30" spans="1:4" s="97" customFormat="1" x14ac:dyDescent="0.2">
      <c r="B30" s="98"/>
      <c r="C30" s="98"/>
    </row>
    <row r="31" spans="1:4" s="97" customFormat="1" ht="14.25" x14ac:dyDescent="0.2">
      <c r="A31" s="103"/>
      <c r="B31" s="98"/>
      <c r="C31" s="98"/>
      <c r="D31" s="98"/>
    </row>
    <row r="32" spans="1:4" s="97" customFormat="1" x14ac:dyDescent="0.2">
      <c r="B32" s="98"/>
      <c r="C32" s="99"/>
      <c r="D32" s="99"/>
    </row>
    <row r="33" spans="1:4" s="97" customFormat="1" x14ac:dyDescent="0.2">
      <c r="B33" s="98"/>
      <c r="C33" s="98"/>
    </row>
    <row r="34" spans="1:4" s="97" customFormat="1" x14ac:dyDescent="0.2">
      <c r="B34" s="98"/>
      <c r="C34" s="98"/>
    </row>
    <row r="35" spans="1:4" s="97" customFormat="1" ht="15" customHeight="1" x14ac:dyDescent="0.2">
      <c r="A35" s="103"/>
      <c r="B35" s="98"/>
      <c r="C35" s="98"/>
      <c r="D35" s="98"/>
    </row>
    <row r="36" spans="1:4" s="97" customFormat="1" ht="15" customHeight="1" x14ac:dyDescent="0.2">
      <c r="A36" s="103"/>
      <c r="B36" s="98"/>
      <c r="C36" s="99"/>
      <c r="D36" s="99"/>
    </row>
    <row r="37" spans="1:4" s="97" customFormat="1" ht="15" customHeight="1" x14ac:dyDescent="0.2">
      <c r="B37" s="98"/>
      <c r="C37" s="98"/>
      <c r="D37" s="98"/>
    </row>
    <row r="38" spans="1:4" s="97" customFormat="1" ht="15" customHeight="1" x14ac:dyDescent="0.2">
      <c r="B38" s="98"/>
      <c r="C38" s="98"/>
      <c r="D38" s="98"/>
    </row>
    <row r="39" spans="1:4" s="97" customFormat="1" ht="14.25" x14ac:dyDescent="0.2">
      <c r="A39" s="103"/>
      <c r="B39" s="98"/>
      <c r="C39" s="99"/>
      <c r="D39" s="104"/>
    </row>
    <row r="40" spans="1:4" s="97" customFormat="1" x14ac:dyDescent="0.2">
      <c r="B40" s="98"/>
      <c r="C40" s="99"/>
      <c r="D40" s="104"/>
    </row>
    <row r="41" spans="1:4" s="97" customFormat="1" x14ac:dyDescent="0.2">
      <c r="B41" s="98"/>
      <c r="C41" s="98"/>
      <c r="D41" s="98"/>
    </row>
    <row r="42" spans="1:4" s="97" customFormat="1" x14ac:dyDescent="0.2">
      <c r="B42" s="98"/>
      <c r="C42" s="98"/>
      <c r="D42" s="98"/>
    </row>
    <row r="43" spans="1:4" s="97" customFormat="1" x14ac:dyDescent="0.2">
      <c r="B43" s="98"/>
      <c r="C43" s="98"/>
      <c r="D43" s="98"/>
    </row>
    <row r="44" spans="1:4" s="97" customFormat="1" ht="14.25" x14ac:dyDescent="0.2">
      <c r="A44" s="103"/>
      <c r="B44" s="98"/>
      <c r="C44" s="104"/>
      <c r="D44" s="104"/>
    </row>
    <row r="45" spans="1:4" s="97" customFormat="1" x14ac:dyDescent="0.2">
      <c r="B45" s="98"/>
      <c r="C45" s="104"/>
      <c r="D45" s="104"/>
    </row>
    <row r="46" spans="1:4" s="97" customFormat="1" x14ac:dyDescent="0.2">
      <c r="B46" s="98"/>
      <c r="C46" s="98"/>
      <c r="D46" s="98"/>
    </row>
    <row r="47" spans="1:4" s="97" customFormat="1" x14ac:dyDescent="0.2">
      <c r="B47" s="98"/>
      <c r="C47" s="98"/>
      <c r="D47" s="98"/>
    </row>
    <row r="48" spans="1:4" s="97" customFormat="1" x14ac:dyDescent="0.2"/>
  </sheetData>
  <sheetProtection password="C683" sheet="1" objects="1" scenarios="1"/>
  <mergeCells count="13">
    <mergeCell ref="D2:G2"/>
    <mergeCell ref="D3:G3"/>
    <mergeCell ref="G10:G12"/>
    <mergeCell ref="A6:G6"/>
    <mergeCell ref="A8:C8"/>
    <mergeCell ref="A9:B9"/>
    <mergeCell ref="C9:D9"/>
    <mergeCell ref="E9:F9"/>
    <mergeCell ref="A10:A12"/>
    <mergeCell ref="B10:B12"/>
    <mergeCell ref="C10:C12"/>
    <mergeCell ref="D10:D12"/>
    <mergeCell ref="F10:F12"/>
  </mergeCells>
  <printOptions horizontalCentered="1"/>
  <pageMargins left="0.5" right="0.5"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I30"/>
  <sheetViews>
    <sheetView workbookViewId="0">
      <selection activeCell="E9" sqref="E9"/>
    </sheetView>
  </sheetViews>
  <sheetFormatPr defaultRowHeight="12.75" x14ac:dyDescent="0.2"/>
  <cols>
    <col min="1" max="1" width="9.140625" style="231"/>
    <col min="2" max="2" width="9.28515625" style="231" customWidth="1"/>
    <col min="3" max="3" width="12.7109375" style="231" customWidth="1"/>
    <col min="4" max="4" width="17.7109375" style="231" customWidth="1"/>
    <col min="5" max="5" width="17.5703125" style="231" customWidth="1"/>
    <col min="6" max="6" width="15.5703125" style="231" customWidth="1"/>
    <col min="7" max="7" width="15.42578125" style="231" customWidth="1"/>
    <col min="8" max="8" width="9.140625" style="231"/>
    <col min="9" max="9" width="10.5703125" style="231" customWidth="1"/>
    <col min="10" max="16384" width="9.140625" style="231"/>
  </cols>
  <sheetData>
    <row r="2" spans="1:9" ht="19.5" x14ac:dyDescent="0.3">
      <c r="E2" s="1656" t="str">
        <f>RFP!C10</f>
        <v>Required</v>
      </c>
      <c r="F2" s="1656"/>
      <c r="G2" s="1656"/>
    </row>
    <row r="3" spans="1:9" ht="15.75" x14ac:dyDescent="0.25">
      <c r="E3" s="1658" t="str">
        <f>RFP!G41</f>
        <v>Required</v>
      </c>
      <c r="F3" s="1658"/>
      <c r="G3" s="1658"/>
    </row>
    <row r="5" spans="1:9" s="277" customFormat="1" ht="18" x14ac:dyDescent="0.25">
      <c r="A5" s="2326" t="s">
        <v>70</v>
      </c>
      <c r="B5" s="2326"/>
      <c r="C5" s="2326"/>
      <c r="D5" s="2326"/>
      <c r="E5" s="2326"/>
      <c r="F5" s="2326"/>
      <c r="G5" s="2326"/>
      <c r="H5" s="293"/>
      <c r="I5" s="293"/>
    </row>
    <row r="6" spans="1:9" s="277" customFormat="1" ht="15.75" x14ac:dyDescent="0.25">
      <c r="A6" s="235"/>
      <c r="B6" s="235"/>
      <c r="C6" s="235"/>
      <c r="E6" s="234"/>
      <c r="F6" s="235"/>
      <c r="G6" s="235"/>
      <c r="H6" s="235"/>
      <c r="I6" s="235"/>
    </row>
    <row r="7" spans="1:9" s="290" customFormat="1" ht="23.25" customHeight="1" x14ac:dyDescent="0.2">
      <c r="A7" s="1025"/>
      <c r="B7" s="1026"/>
      <c r="C7" s="1026"/>
      <c r="D7" s="1027" t="s">
        <v>467</v>
      </c>
      <c r="E7" s="1028">
        <f>Underwriting!B45</f>
        <v>0</v>
      </c>
      <c r="F7" s="1026"/>
      <c r="G7" s="1029"/>
    </row>
    <row r="8" spans="1:9" s="291" customFormat="1" ht="45" x14ac:dyDescent="0.2">
      <c r="A8" s="2324" t="s">
        <v>71</v>
      </c>
      <c r="B8" s="2324"/>
      <c r="C8" s="289" t="s">
        <v>74</v>
      </c>
      <c r="D8" s="289" t="s">
        <v>75</v>
      </c>
      <c r="E8" s="289" t="s">
        <v>76</v>
      </c>
      <c r="F8" s="289" t="s">
        <v>297</v>
      </c>
      <c r="G8" s="289" t="s">
        <v>296</v>
      </c>
      <c r="H8" s="292"/>
      <c r="I8" s="292"/>
    </row>
    <row r="9" spans="1:9" ht="15" x14ac:dyDescent="0.2">
      <c r="A9" s="2325" t="s">
        <v>72</v>
      </c>
      <c r="B9" s="2325"/>
      <c r="C9" s="286">
        <f>Underwriting!B31</f>
        <v>0</v>
      </c>
      <c r="D9" s="285">
        <f>Underwriting!B51+Underwriting!B58+Underwriting!B62+Underwriting!B67+Underwriting!B79+Underwriting!B85/Underwriting!B84</f>
        <v>0</v>
      </c>
      <c r="E9" s="285">
        <f>Underwriting!B51+Underwriting!B58+Underwriting!B62+Underwriting!B67+Underwriting!B79+Underwriting!B85</f>
        <v>0</v>
      </c>
      <c r="F9" s="285">
        <f>(A22/12)</f>
        <v>0.19916666666666669</v>
      </c>
      <c r="G9" s="285">
        <f>SUM(E9:F9)</f>
        <v>0.19916666666666669</v>
      </c>
      <c r="H9" s="277"/>
      <c r="I9" s="277"/>
    </row>
    <row r="10" spans="1:9" ht="15" x14ac:dyDescent="0.2">
      <c r="A10" s="2325" t="s">
        <v>73</v>
      </c>
      <c r="B10" s="2325"/>
      <c r="C10" s="286">
        <f>Underwriting!B32</f>
        <v>0</v>
      </c>
      <c r="D10" s="285">
        <f>Underwriting!B52+Underwriting!B59+Underwriting!B62+Underwriting!B68+Underwriting!B79+Underwriting!B86/Underwriting!B84</f>
        <v>0</v>
      </c>
      <c r="E10" s="285">
        <f>Underwriting!B52+Underwriting!B59+Underwriting!B62+Underwriting!B68+Underwriting!B79+Underwriting!B86</f>
        <v>0</v>
      </c>
      <c r="F10" s="285">
        <f>F9*2</f>
        <v>0.39833333333333337</v>
      </c>
      <c r="G10" s="285">
        <f>SUM(E10:F10)</f>
        <v>0.39833333333333337</v>
      </c>
      <c r="H10" s="277"/>
      <c r="I10" s="277"/>
    </row>
    <row r="11" spans="1:9" ht="15" x14ac:dyDescent="0.2">
      <c r="A11" s="2325" t="s">
        <v>439</v>
      </c>
      <c r="B11" s="2325"/>
      <c r="C11" s="286">
        <f>Underwriting!B33</f>
        <v>0</v>
      </c>
      <c r="D11" s="285">
        <f>Underwriting!B53+Underwriting!B60+Underwriting!B62+Underwriting!B68+Underwriting!B79+Underwriting!B87/Underwriting!B84</f>
        <v>0</v>
      </c>
      <c r="E11" s="285">
        <f>Underwriting!B53+Underwriting!B60+Underwriting!B62+Underwriting!B68+Underwriting!B79+Underwriting!B87</f>
        <v>0</v>
      </c>
      <c r="F11" s="285">
        <f>F9*2</f>
        <v>0.39833333333333337</v>
      </c>
      <c r="G11" s="285">
        <f>SUM(E11:F11)</f>
        <v>0.39833333333333337</v>
      </c>
      <c r="H11" s="277"/>
      <c r="I11" s="277"/>
    </row>
    <row r="12" spans="1:9" ht="15" x14ac:dyDescent="0.2">
      <c r="A12" s="2325" t="s">
        <v>44</v>
      </c>
      <c r="B12" s="2325"/>
      <c r="C12" s="286">
        <f>Underwriting!B34</f>
        <v>0</v>
      </c>
      <c r="D12" s="285">
        <f>Underwriting!B54+Underwriting!B61+Underwriting!B62+Underwriting!B68+Underwriting!B79+Underwriting!B88/Underwriting!B84</f>
        <v>0</v>
      </c>
      <c r="E12" s="285">
        <f>Underwriting!B54+Underwriting!B61+Underwriting!B62+Underwriting!B68+Underwriting!B79+Underwriting!B88</f>
        <v>0</v>
      </c>
      <c r="F12" s="285">
        <f>F9*3</f>
        <v>0.59750000000000003</v>
      </c>
      <c r="G12" s="285">
        <f>SUM(E12:F12)</f>
        <v>0.59750000000000003</v>
      </c>
      <c r="H12" s="277"/>
      <c r="I12" s="277"/>
    </row>
    <row r="13" spans="1:9" ht="23.25" hidden="1" customHeight="1" x14ac:dyDescent="0.2"/>
    <row r="14" spans="1:9" s="290" customFormat="1" ht="23.25" hidden="1" customHeight="1" x14ac:dyDescent="0.2">
      <c r="A14" s="706"/>
      <c r="B14" s="707"/>
      <c r="C14" s="707"/>
      <c r="D14" s="704" t="s">
        <v>467</v>
      </c>
      <c r="E14" s="705" t="str">
        <f>Underwriting!E45</f>
        <v>HealthySolutions</v>
      </c>
      <c r="F14" s="707"/>
      <c r="G14" s="708"/>
    </row>
    <row r="15" spans="1:9" s="287" customFormat="1" ht="45" hidden="1" x14ac:dyDescent="0.2">
      <c r="A15" s="2324" t="s">
        <v>71</v>
      </c>
      <c r="B15" s="2324"/>
      <c r="C15" s="289" t="s">
        <v>74</v>
      </c>
      <c r="D15" s="289" t="s">
        <v>75</v>
      </c>
      <c r="E15" s="289" t="s">
        <v>76</v>
      </c>
      <c r="F15" s="289" t="s">
        <v>297</v>
      </c>
      <c r="G15" s="289" t="s">
        <v>296</v>
      </c>
      <c r="H15" s="288"/>
      <c r="I15" s="288"/>
    </row>
    <row r="16" spans="1:9" ht="15" hidden="1" x14ac:dyDescent="0.2">
      <c r="A16" s="2325" t="s">
        <v>72</v>
      </c>
      <c r="B16" s="2325"/>
      <c r="C16" s="286">
        <f>Underwriting!F31</f>
        <v>0</v>
      </c>
      <c r="D16" s="285" t="e">
        <f>Underwriting!E51+Underwriting!E58+Underwriting!E62+Underwriting!E67+Underwriting!E79+Underwriting!E85/Underwriting!E84</f>
        <v>#DIV/0!</v>
      </c>
      <c r="E16" s="285">
        <f>Underwriting!E51+Underwriting!E58+Underwriting!E62+Underwriting!E67+Underwriting!E79+Underwriting!E85</f>
        <v>0</v>
      </c>
      <c r="F16" s="285">
        <f>F9</f>
        <v>0.19916666666666669</v>
      </c>
      <c r="G16" s="285">
        <f>SUM(E16:F16)</f>
        <v>0.19916666666666669</v>
      </c>
      <c r="H16" s="277"/>
      <c r="I16" s="277"/>
    </row>
    <row r="17" spans="1:9" ht="15" hidden="1" x14ac:dyDescent="0.2">
      <c r="A17" s="2325" t="s">
        <v>73</v>
      </c>
      <c r="B17" s="2325"/>
      <c r="C17" s="286">
        <f>Underwriting!F32</f>
        <v>0</v>
      </c>
      <c r="D17" s="285" t="e">
        <f>Underwriting!E52+Underwriting!E59+Underwriting!E62+Underwriting!E68+Underwriting!E79+Underwriting!E86/Underwriting!E84</f>
        <v>#DIV/0!</v>
      </c>
      <c r="E17" s="285">
        <f>Underwriting!E52+Underwriting!E59+Underwriting!E62+Underwriting!E68+Underwriting!E79+Underwriting!E86</f>
        <v>0</v>
      </c>
      <c r="F17" s="285">
        <f>F10</f>
        <v>0.39833333333333337</v>
      </c>
      <c r="G17" s="285">
        <f>SUM(E17:F17)</f>
        <v>0.39833333333333337</v>
      </c>
      <c r="H17" s="277"/>
      <c r="I17" s="277"/>
    </row>
    <row r="18" spans="1:9" ht="15" hidden="1" x14ac:dyDescent="0.2">
      <c r="A18" s="2325" t="s">
        <v>439</v>
      </c>
      <c r="B18" s="2325"/>
      <c r="C18" s="286">
        <f>Underwriting!F33</f>
        <v>0</v>
      </c>
      <c r="D18" s="285" t="e">
        <f>Underwriting!E53+Underwriting!E60+Underwriting!E62+Underwriting!E68+Underwriting!E79+Underwriting!E87/Underwriting!E84</f>
        <v>#DIV/0!</v>
      </c>
      <c r="E18" s="285">
        <f>Underwriting!E53+Underwriting!E60+Underwriting!E62+Underwriting!E68+Underwriting!E79+Underwriting!E87</f>
        <v>0</v>
      </c>
      <c r="F18" s="285">
        <f>F11</f>
        <v>0.39833333333333337</v>
      </c>
      <c r="G18" s="285">
        <f>SUM(E18:F18)</f>
        <v>0.39833333333333337</v>
      </c>
      <c r="H18" s="277"/>
      <c r="I18" s="277"/>
    </row>
    <row r="19" spans="1:9" ht="15" hidden="1" x14ac:dyDescent="0.2">
      <c r="A19" s="2325" t="s">
        <v>44</v>
      </c>
      <c r="B19" s="2325"/>
      <c r="C19" s="286">
        <f>Underwriting!F34</f>
        <v>0</v>
      </c>
      <c r="D19" s="285" t="e">
        <f>Underwriting!E54+Underwriting!E61+Underwriting!E62+Underwriting!E68+Underwriting!E79+Underwriting!E88/Underwriting!E84</f>
        <v>#DIV/0!</v>
      </c>
      <c r="E19" s="285">
        <f>Underwriting!E54+Underwriting!E61+Underwriting!E62+Underwriting!E68+Underwriting!E79+Underwriting!E88</f>
        <v>0</v>
      </c>
      <c r="F19" s="285">
        <f>F12</f>
        <v>0.59750000000000003</v>
      </c>
      <c r="G19" s="285">
        <f>SUM(E19:F19)</f>
        <v>0.59750000000000003</v>
      </c>
      <c r="H19" s="277"/>
      <c r="I19" s="277"/>
    </row>
    <row r="21" spans="1:9" s="277" customFormat="1" ht="28.5" customHeight="1" x14ac:dyDescent="0.25">
      <c r="A21" s="280" t="s">
        <v>81</v>
      </c>
    </row>
    <row r="22" spans="1:9" s="277" customFormat="1" ht="15" x14ac:dyDescent="0.2">
      <c r="A22" s="284">
        <f>Underwriting!B103</f>
        <v>2.39</v>
      </c>
      <c r="B22" s="277" t="s">
        <v>82</v>
      </c>
      <c r="G22" s="283">
        <f>A22*Underwriting!F36</f>
        <v>0</v>
      </c>
    </row>
    <row r="23" spans="1:9" s="277" customFormat="1" ht="28.5" customHeight="1" x14ac:dyDescent="0.25">
      <c r="A23" s="282" t="s">
        <v>83</v>
      </c>
      <c r="G23" s="281">
        <f>SUM(G21:G22)</f>
        <v>0</v>
      </c>
    </row>
    <row r="24" spans="1:9" s="277" customFormat="1" ht="41.25" customHeight="1" x14ac:dyDescent="0.25">
      <c r="A24" s="280" t="s">
        <v>295</v>
      </c>
    </row>
    <row r="25" spans="1:9" s="277" customFormat="1" ht="57" customHeight="1" x14ac:dyDescent="0.2">
      <c r="A25" s="2321" t="s">
        <v>220</v>
      </c>
      <c r="B25" s="2322"/>
      <c r="C25" s="2322"/>
      <c r="D25" s="2322"/>
      <c r="E25" s="2322"/>
      <c r="F25" s="2322"/>
      <c r="G25" s="2323"/>
    </row>
    <row r="26" spans="1:9" s="277" customFormat="1" ht="54.75" customHeight="1" x14ac:dyDescent="0.2">
      <c r="A26" s="878"/>
      <c r="B26" s="878"/>
      <c r="C26" s="878"/>
      <c r="D26" s="878"/>
      <c r="E26" s="878"/>
      <c r="F26" s="878"/>
      <c r="G26" s="878"/>
    </row>
    <row r="27" spans="1:9" s="277" customFormat="1" ht="15" customHeight="1" x14ac:dyDescent="0.2">
      <c r="A27" s="279"/>
      <c r="B27" s="279"/>
      <c r="C27" s="279"/>
      <c r="D27" s="279"/>
      <c r="E27" s="279"/>
      <c r="F27" s="279"/>
      <c r="G27" s="279"/>
    </row>
    <row r="28" spans="1:9" s="277" customFormat="1" ht="36.75" customHeight="1" x14ac:dyDescent="0.2">
      <c r="A28" s="279"/>
      <c r="B28" s="279"/>
      <c r="C28" s="279"/>
      <c r="D28" s="279"/>
      <c r="E28" s="279"/>
      <c r="F28" s="279"/>
      <c r="G28" s="279"/>
    </row>
    <row r="29" spans="1:9" s="277" customFormat="1" ht="15" customHeight="1" x14ac:dyDescent="0.2"/>
    <row r="30" spans="1:9" s="277" customFormat="1" ht="15" customHeight="1" x14ac:dyDescent="0.2">
      <c r="A30" s="278"/>
    </row>
  </sheetData>
  <sheetProtection password="C683" sheet="1" objects="1" scenarios="1"/>
  <mergeCells count="14">
    <mergeCell ref="E2:G2"/>
    <mergeCell ref="A11:B11"/>
    <mergeCell ref="A12:B12"/>
    <mergeCell ref="A5:G5"/>
    <mergeCell ref="A8:B8"/>
    <mergeCell ref="A9:B9"/>
    <mergeCell ref="A10:B10"/>
    <mergeCell ref="E3:G3"/>
    <mergeCell ref="A25:G25"/>
    <mergeCell ref="A15:B15"/>
    <mergeCell ref="A16:B16"/>
    <mergeCell ref="A17:B17"/>
    <mergeCell ref="A18:B18"/>
    <mergeCell ref="A19:B19"/>
  </mergeCells>
  <printOptions horizontalCentered="1"/>
  <pageMargins left="0.5" right="0.5"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K56"/>
  <sheetViews>
    <sheetView workbookViewId="0">
      <selection activeCell="G44" sqref="G44"/>
    </sheetView>
  </sheetViews>
  <sheetFormatPr defaultRowHeight="12.75" x14ac:dyDescent="0.2"/>
  <cols>
    <col min="3" max="3" width="12.7109375" customWidth="1"/>
    <col min="4" max="4" width="17.7109375" customWidth="1"/>
    <col min="5" max="5" width="17.5703125" customWidth="1"/>
    <col min="6" max="6" width="15.5703125" customWidth="1"/>
    <col min="7" max="7" width="15.42578125" customWidth="1"/>
    <col min="9" max="9" width="10.5703125" customWidth="1"/>
    <col min="10" max="10" width="9.28515625" bestFit="1" customWidth="1"/>
    <col min="11" max="11" width="12.7109375" bestFit="1" customWidth="1"/>
  </cols>
  <sheetData>
    <row r="2" spans="1:10" ht="19.5" x14ac:dyDescent="0.3">
      <c r="E2" s="1973" t="str">
        <f>RFP!C10</f>
        <v>Required</v>
      </c>
      <c r="F2" s="1973"/>
      <c r="G2" s="1973"/>
      <c r="H2" s="188"/>
      <c r="I2" s="188"/>
      <c r="J2" s="188"/>
    </row>
    <row r="3" spans="1:10" ht="15.75" x14ac:dyDescent="0.25">
      <c r="E3" s="1974" t="str">
        <f>RFP!G41</f>
        <v>Required</v>
      </c>
      <c r="F3" s="1974"/>
      <c r="G3" s="1974"/>
    </row>
    <row r="4" spans="1:10" x14ac:dyDescent="0.2">
      <c r="A4" s="1"/>
      <c r="B4" s="1"/>
      <c r="C4" s="1"/>
      <c r="D4" s="1"/>
      <c r="E4" s="1"/>
      <c r="F4" s="1"/>
      <c r="G4" s="1"/>
    </row>
    <row r="5" spans="1:10" s="10" customFormat="1" ht="18" customHeight="1" x14ac:dyDescent="0.25">
      <c r="A5" s="2327" t="s">
        <v>70</v>
      </c>
      <c r="B5" s="2327"/>
      <c r="C5" s="2327"/>
      <c r="D5" s="2327"/>
      <c r="E5" s="2327"/>
      <c r="F5" s="2327"/>
      <c r="G5" s="2327"/>
      <c r="H5" s="69"/>
      <c r="I5" s="69"/>
    </row>
    <row r="6" spans="1:10" s="10" customFormat="1" ht="15" hidden="1" customHeight="1" x14ac:dyDescent="0.25">
      <c r="A6" s="713"/>
      <c r="B6" s="713"/>
      <c r="C6" s="713"/>
      <c r="D6" s="714"/>
      <c r="E6" s="716"/>
      <c r="F6" s="715"/>
      <c r="G6" s="713"/>
      <c r="H6" s="5"/>
      <c r="I6" s="5"/>
    </row>
    <row r="7" spans="1:10" s="74" customFormat="1" ht="18" hidden="1" customHeight="1" x14ac:dyDescent="0.2">
      <c r="A7" s="1017"/>
      <c r="B7" s="1018"/>
      <c r="C7" s="1018"/>
      <c r="D7" s="1019" t="s">
        <v>467</v>
      </c>
      <c r="E7" s="2328">
        <f>Underwriting!B45</f>
        <v>0</v>
      </c>
      <c r="F7" s="2328"/>
      <c r="G7" s="1020"/>
    </row>
    <row r="8" spans="1:10" s="57" customFormat="1" ht="30" hidden="1" x14ac:dyDescent="0.2">
      <c r="A8" s="2330" t="s">
        <v>71</v>
      </c>
      <c r="B8" s="2330"/>
      <c r="C8" s="155" t="s">
        <v>74</v>
      </c>
      <c r="D8" s="155" t="s">
        <v>75</v>
      </c>
      <c r="E8" s="155" t="s">
        <v>76</v>
      </c>
      <c r="F8" s="155" t="s">
        <v>77</v>
      </c>
      <c r="G8" s="155" t="s">
        <v>263</v>
      </c>
      <c r="H8" s="63"/>
      <c r="I8" s="63"/>
    </row>
    <row r="9" spans="1:10" ht="14.25" hidden="1" customHeight="1" x14ac:dyDescent="0.2">
      <c r="A9" s="2329" t="s">
        <v>72</v>
      </c>
      <c r="B9" s="2329"/>
      <c r="C9" s="68">
        <f>Underwriting!B31</f>
        <v>0</v>
      </c>
      <c r="D9" s="66">
        <f>'Premium Equiv. - 1 Plan'!D9</f>
        <v>0</v>
      </c>
      <c r="E9" s="66">
        <f>'Premium Equiv. - 1 Plan'!E9</f>
        <v>0</v>
      </c>
      <c r="F9" s="66">
        <f>(A28/12)+(A53/12)</f>
        <v>0.19916666666666669</v>
      </c>
      <c r="G9" s="66">
        <f>SUM(E9:F9)</f>
        <v>0.19916666666666669</v>
      </c>
      <c r="H9" s="10"/>
      <c r="I9" s="10"/>
    </row>
    <row r="10" spans="1:10" ht="14.25" hidden="1" customHeight="1" x14ac:dyDescent="0.2">
      <c r="A10" s="2329" t="s">
        <v>73</v>
      </c>
      <c r="B10" s="2329"/>
      <c r="C10" s="68">
        <f>Underwriting!B32</f>
        <v>0</v>
      </c>
      <c r="D10" s="66">
        <f>'Premium Equiv. - 1 Plan'!D10</f>
        <v>0</v>
      </c>
      <c r="E10" s="66">
        <f>'Premium Equiv. - 1 Plan'!E10</f>
        <v>0</v>
      </c>
      <c r="F10" s="66">
        <f>F9*2</f>
        <v>0.39833333333333337</v>
      </c>
      <c r="G10" s="66">
        <f>SUM(E10:F10)</f>
        <v>0.39833333333333337</v>
      </c>
      <c r="H10" s="10"/>
      <c r="I10" s="10"/>
    </row>
    <row r="11" spans="1:10" ht="14.25" hidden="1" customHeight="1" x14ac:dyDescent="0.2">
      <c r="A11" s="2329" t="s">
        <v>439</v>
      </c>
      <c r="B11" s="2329"/>
      <c r="C11" s="68">
        <f>Underwriting!B33</f>
        <v>0</v>
      </c>
      <c r="D11" s="66">
        <f>'Premium Equiv. - 1 Plan'!D11</f>
        <v>0</v>
      </c>
      <c r="E11" s="66">
        <f>'Premium Equiv. - 1 Plan'!E11</f>
        <v>0</v>
      </c>
      <c r="F11" s="66">
        <f>F9*2</f>
        <v>0.39833333333333337</v>
      </c>
      <c r="G11" s="66">
        <f>SUM(E11:F11)</f>
        <v>0.39833333333333337</v>
      </c>
      <c r="H11" s="10"/>
      <c r="I11" s="10"/>
    </row>
    <row r="12" spans="1:10" ht="14.25" hidden="1" customHeight="1" x14ac:dyDescent="0.2">
      <c r="A12" s="2329" t="s">
        <v>44</v>
      </c>
      <c r="B12" s="2329"/>
      <c r="C12" s="68">
        <f>Underwriting!B34</f>
        <v>0</v>
      </c>
      <c r="D12" s="66">
        <f>'Premium Equiv. - 1 Plan'!D12</f>
        <v>0</v>
      </c>
      <c r="E12" s="66">
        <f>'Premium Equiv. - 1 Plan'!E12</f>
        <v>0</v>
      </c>
      <c r="F12" s="66">
        <f>F9*3</f>
        <v>0.59750000000000003</v>
      </c>
      <c r="G12" s="66">
        <f>SUM(E12:F12)</f>
        <v>0.59750000000000003</v>
      </c>
      <c r="H12" s="10"/>
      <c r="I12" s="10"/>
    </row>
    <row r="13" spans="1:10" ht="6.75" hidden="1" customHeight="1" x14ac:dyDescent="0.2">
      <c r="A13" s="1"/>
      <c r="B13" s="1"/>
      <c r="C13" s="1"/>
      <c r="D13" s="1"/>
      <c r="E13" s="1"/>
      <c r="F13" s="1"/>
      <c r="G13" s="1"/>
    </row>
    <row r="14" spans="1:10" s="74" customFormat="1" ht="18" hidden="1" customHeight="1" x14ac:dyDescent="0.2">
      <c r="A14" s="1021"/>
      <c r="B14" s="1022"/>
      <c r="C14" s="1022"/>
      <c r="D14" s="1023" t="s">
        <v>467</v>
      </c>
      <c r="E14" s="2334">
        <f>Underwriting!C45</f>
        <v>0</v>
      </c>
      <c r="F14" s="2334"/>
      <c r="G14" s="1024"/>
    </row>
    <row r="15" spans="1:10" s="57" customFormat="1" ht="30" hidden="1" x14ac:dyDescent="0.2">
      <c r="A15" s="2330" t="s">
        <v>71</v>
      </c>
      <c r="B15" s="2330"/>
      <c r="C15" s="155" t="s">
        <v>74</v>
      </c>
      <c r="D15" s="155" t="s">
        <v>75</v>
      </c>
      <c r="E15" s="155" t="s">
        <v>76</v>
      </c>
      <c r="F15" s="155" t="s">
        <v>77</v>
      </c>
      <c r="G15" s="155" t="s">
        <v>263</v>
      </c>
      <c r="H15" s="63"/>
      <c r="I15" s="63"/>
    </row>
    <row r="16" spans="1:10" ht="14.25" hidden="1" customHeight="1" x14ac:dyDescent="0.2">
      <c r="A16" s="2329" t="s">
        <v>72</v>
      </c>
      <c r="B16" s="2329"/>
      <c r="C16" s="68">
        <f>Underwriting!C31</f>
        <v>0</v>
      </c>
      <c r="D16" s="66">
        <f>Underwriting!C51+Underwriting!C58+Underwriting!C62+Underwriting!C67+Underwriting!C79+Underwriting!C85/Underwriting!C84</f>
        <v>0</v>
      </c>
      <c r="E16" s="66">
        <f>Underwriting!C51+Underwriting!C58+Underwriting!C62+Underwriting!C67+Underwriting!C79+Underwriting!C85</f>
        <v>0</v>
      </c>
      <c r="F16" s="66">
        <f>F9</f>
        <v>0.19916666666666669</v>
      </c>
      <c r="G16" s="66">
        <f>SUM(E16:F16)</f>
        <v>0.19916666666666669</v>
      </c>
      <c r="H16" s="10"/>
      <c r="I16" s="10"/>
    </row>
    <row r="17" spans="1:11" ht="14.25" hidden="1" customHeight="1" x14ac:dyDescent="0.2">
      <c r="A17" s="2329" t="s">
        <v>73</v>
      </c>
      <c r="B17" s="2329"/>
      <c r="C17" s="68">
        <f>Underwriting!C32</f>
        <v>0</v>
      </c>
      <c r="D17" s="66">
        <f>Underwriting!C52+Underwriting!C59+Underwriting!C62+Underwriting!C68+Underwriting!C79+Underwriting!C86/Underwriting!C84</f>
        <v>0</v>
      </c>
      <c r="E17" s="66">
        <f>Underwriting!C52+Underwriting!C59+Underwriting!C62+Underwriting!C68+Underwriting!C79+Underwriting!C86</f>
        <v>0</v>
      </c>
      <c r="F17" s="66">
        <f>F10</f>
        <v>0.39833333333333337</v>
      </c>
      <c r="G17" s="66">
        <f>SUM(E17:F17)</f>
        <v>0.39833333333333337</v>
      </c>
      <c r="H17" s="10"/>
      <c r="I17" s="10"/>
    </row>
    <row r="18" spans="1:11" ht="14.25" hidden="1" customHeight="1" x14ac:dyDescent="0.2">
      <c r="A18" s="2329" t="s">
        <v>439</v>
      </c>
      <c r="B18" s="2329"/>
      <c r="C18" s="68">
        <f>Underwriting!C33</f>
        <v>0</v>
      </c>
      <c r="D18" s="66">
        <f>Underwriting!C53+Underwriting!C60+Underwriting!C62+Underwriting!C68+Underwriting!C79+Underwriting!C87/Underwriting!C84</f>
        <v>0</v>
      </c>
      <c r="E18" s="66">
        <f>Underwriting!C53+Underwriting!C60+Underwriting!C62+Underwriting!C68+Underwriting!C79+Underwriting!C87</f>
        <v>0</v>
      </c>
      <c r="F18" s="66">
        <f>F16*2</f>
        <v>0.39833333333333337</v>
      </c>
      <c r="G18" s="66">
        <f>SUM(E18:F18)</f>
        <v>0.39833333333333337</v>
      </c>
      <c r="H18" s="10"/>
      <c r="I18" s="10"/>
    </row>
    <row r="19" spans="1:11" ht="14.25" hidden="1" customHeight="1" x14ac:dyDescent="0.2">
      <c r="A19" s="2329" t="s">
        <v>44</v>
      </c>
      <c r="B19" s="2329"/>
      <c r="C19" s="68">
        <f>Underwriting!C34</f>
        <v>0</v>
      </c>
      <c r="D19" s="66">
        <f>Underwriting!C54+Underwriting!C61+Underwriting!C62+Underwriting!C68+Underwriting!C79+Underwriting!C88/Underwriting!C84</f>
        <v>0</v>
      </c>
      <c r="E19" s="66">
        <f>Underwriting!C54+Underwriting!C61+Underwriting!C62+Underwriting!C68+Underwriting!C79+Underwriting!C88</f>
        <v>0</v>
      </c>
      <c r="F19" s="66">
        <f>F16*3</f>
        <v>0.59750000000000003</v>
      </c>
      <c r="G19" s="66">
        <f>SUM(E19:F19)</f>
        <v>0.59750000000000003</v>
      </c>
      <c r="H19" s="10"/>
      <c r="I19" s="10"/>
    </row>
    <row r="20" spans="1:11" ht="6.75" hidden="1" customHeight="1" x14ac:dyDescent="0.2">
      <c r="A20" s="494"/>
      <c r="B20" s="494"/>
      <c r="C20" s="495"/>
      <c r="D20" s="496"/>
      <c r="E20" s="496"/>
      <c r="F20" s="496"/>
      <c r="G20" s="496"/>
      <c r="H20" s="10"/>
      <c r="I20" s="10"/>
    </row>
    <row r="21" spans="1:11" s="74" customFormat="1" ht="18" hidden="1" customHeight="1" x14ac:dyDescent="0.2">
      <c r="A21" s="709"/>
      <c r="B21" s="710"/>
      <c r="C21" s="710"/>
      <c r="D21" s="711" t="s">
        <v>467</v>
      </c>
      <c r="E21" s="2335" t="str">
        <f>Underwriting!E45</f>
        <v>HealthySolutions</v>
      </c>
      <c r="F21" s="2335"/>
      <c r="G21" s="712"/>
    </row>
    <row r="22" spans="1:11" s="157" customFormat="1" ht="30" hidden="1" x14ac:dyDescent="0.2">
      <c r="A22" s="2330" t="s">
        <v>71</v>
      </c>
      <c r="B22" s="2330"/>
      <c r="C22" s="155" t="s">
        <v>74</v>
      </c>
      <c r="D22" s="155" t="s">
        <v>75</v>
      </c>
      <c r="E22" s="155" t="s">
        <v>76</v>
      </c>
      <c r="F22" s="155" t="s">
        <v>77</v>
      </c>
      <c r="G22" s="155" t="s">
        <v>263</v>
      </c>
      <c r="H22" s="156"/>
      <c r="I22" s="156"/>
    </row>
    <row r="23" spans="1:11" ht="14.25" hidden="1" customHeight="1" x14ac:dyDescent="0.2">
      <c r="A23" s="2329" t="s">
        <v>72</v>
      </c>
      <c r="B23" s="2329"/>
      <c r="C23" s="68">
        <f>C9+C16</f>
        <v>0</v>
      </c>
      <c r="D23" s="66" t="e">
        <f>'Premium Equiv. - 1 Plan'!D16</f>
        <v>#DIV/0!</v>
      </c>
      <c r="E23" s="66">
        <f>'Premium Equiv. - 1 Plan'!E16</f>
        <v>0</v>
      </c>
      <c r="F23" s="66">
        <f>F9</f>
        <v>0.19916666666666669</v>
      </c>
      <c r="G23" s="66">
        <f>SUM(E23:F23)</f>
        <v>0.19916666666666669</v>
      </c>
      <c r="H23" s="10"/>
      <c r="I23" s="10"/>
    </row>
    <row r="24" spans="1:11" ht="14.25" hidden="1" customHeight="1" x14ac:dyDescent="0.2">
      <c r="A24" s="2329" t="s">
        <v>73</v>
      </c>
      <c r="B24" s="2329"/>
      <c r="C24" s="68">
        <f>C10+C17</f>
        <v>0</v>
      </c>
      <c r="D24" s="66" t="e">
        <f>'Premium Equiv. - 1 Plan'!D17</f>
        <v>#DIV/0!</v>
      </c>
      <c r="E24" s="66">
        <f>'Premium Equiv. - 1 Plan'!E17</f>
        <v>0</v>
      </c>
      <c r="F24" s="66">
        <f>F10</f>
        <v>0.39833333333333337</v>
      </c>
      <c r="G24" s="66">
        <f>SUM(E24:F24)</f>
        <v>0.39833333333333337</v>
      </c>
      <c r="H24" s="10"/>
      <c r="I24" s="10"/>
    </row>
    <row r="25" spans="1:11" ht="14.25" hidden="1" customHeight="1" x14ac:dyDescent="0.2">
      <c r="A25" s="2329" t="s">
        <v>439</v>
      </c>
      <c r="B25" s="2329"/>
      <c r="C25" s="68">
        <f>C11+C18</f>
        <v>0</v>
      </c>
      <c r="D25" s="66" t="e">
        <f>'Premium Equiv. - 1 Plan'!D18</f>
        <v>#DIV/0!</v>
      </c>
      <c r="E25" s="66">
        <f>'Premium Equiv. - 1 Plan'!E18</f>
        <v>0</v>
      </c>
      <c r="F25" s="66">
        <f>F11</f>
        <v>0.39833333333333337</v>
      </c>
      <c r="G25" s="66">
        <f>SUM(E25:F25)</f>
        <v>0.39833333333333337</v>
      </c>
      <c r="H25" s="10"/>
      <c r="I25" s="10"/>
    </row>
    <row r="26" spans="1:11" ht="14.25" hidden="1" customHeight="1" x14ac:dyDescent="0.2">
      <c r="A26" s="2329" t="s">
        <v>44</v>
      </c>
      <c r="B26" s="2329"/>
      <c r="C26" s="68">
        <f>C12+C19</f>
        <v>0</v>
      </c>
      <c r="D26" s="66" t="e">
        <f>'Premium Equiv. - 1 Plan'!D19</f>
        <v>#DIV/0!</v>
      </c>
      <c r="E26" s="66">
        <f>'Premium Equiv. - 1 Plan'!E19</f>
        <v>0</v>
      </c>
      <c r="F26" s="66">
        <f>F12</f>
        <v>0.59750000000000003</v>
      </c>
      <c r="G26" s="66">
        <f>SUM(E26:F26)</f>
        <v>0.59750000000000003</v>
      </c>
      <c r="H26" s="10"/>
      <c r="I26" s="10"/>
    </row>
    <row r="27" spans="1:11" s="10" customFormat="1" ht="21" hidden="1" customHeight="1" x14ac:dyDescent="0.25">
      <c r="A27" s="34" t="s">
        <v>79</v>
      </c>
    </row>
    <row r="28" spans="1:11" s="10" customFormat="1" ht="15" hidden="1" x14ac:dyDescent="0.2">
      <c r="A28" s="59">
        <f>Underwriting!B102</f>
        <v>0</v>
      </c>
      <c r="B28" s="10" t="s">
        <v>80</v>
      </c>
      <c r="G28" s="60">
        <f>A28*C23+A28*C24*2+A28*C25*2+A28*C26*3</f>
        <v>0</v>
      </c>
    </row>
    <row r="30" spans="1:11" s="74" customFormat="1" ht="18" customHeight="1" x14ac:dyDescent="0.2">
      <c r="A30" s="1021"/>
      <c r="B30" s="1022"/>
      <c r="C30" s="1022"/>
      <c r="D30" s="1023" t="s">
        <v>467</v>
      </c>
      <c r="E30" s="2334">
        <f>'Premium Equiv. - 3 Plans'!E7:F7</f>
        <v>0</v>
      </c>
      <c r="F30" s="2334"/>
      <c r="G30" s="1024"/>
    </row>
    <row r="31" spans="1:11" s="57" customFormat="1" ht="30" customHeight="1" x14ac:dyDescent="0.2">
      <c r="A31" s="2330" t="s">
        <v>71</v>
      </c>
      <c r="B31" s="2330"/>
      <c r="C31" s="155" t="s">
        <v>74</v>
      </c>
      <c r="D31" s="155" t="s">
        <v>75</v>
      </c>
      <c r="E31" s="155" t="s">
        <v>76</v>
      </c>
      <c r="F31" s="155" t="s">
        <v>77</v>
      </c>
      <c r="G31" s="155" t="s">
        <v>263</v>
      </c>
      <c r="H31" s="63"/>
      <c r="I31" s="63"/>
    </row>
    <row r="32" spans="1:11" ht="14.25" customHeight="1" x14ac:dyDescent="0.2">
      <c r="A32" s="2329" t="s">
        <v>72</v>
      </c>
      <c r="B32" s="2329"/>
      <c r="C32" s="68">
        <f>'Premium Equiv. - 3 Plans'!C9</f>
        <v>0</v>
      </c>
      <c r="D32" s="66">
        <f>'Premium Equiv. - 1 Plan'!D9</f>
        <v>0</v>
      </c>
      <c r="E32" s="66">
        <f>'Premium Equiv. - 1 Plan'!E9</f>
        <v>0</v>
      </c>
      <c r="F32" s="66">
        <f>(A44/12)</f>
        <v>0.19916666666666669</v>
      </c>
      <c r="G32" s="66">
        <f>SUM(E32:F32)</f>
        <v>0.19916666666666669</v>
      </c>
      <c r="H32" s="10"/>
      <c r="I32" s="10"/>
      <c r="J32" s="58"/>
      <c r="K32" s="58"/>
    </row>
    <row r="33" spans="1:11" ht="14.25" customHeight="1" x14ac:dyDescent="0.2">
      <c r="A33" s="2329" t="s">
        <v>73</v>
      </c>
      <c r="B33" s="2329"/>
      <c r="C33" s="68">
        <f>'Premium Equiv. - 3 Plans'!C10</f>
        <v>0</v>
      </c>
      <c r="D33" s="66">
        <f>'Premium Equiv. - 1 Plan'!D10</f>
        <v>0</v>
      </c>
      <c r="E33" s="66">
        <f>'Premium Equiv. - 1 Plan'!E10</f>
        <v>0</v>
      </c>
      <c r="F33" s="66">
        <f>F32*2</f>
        <v>0.39833333333333337</v>
      </c>
      <c r="G33" s="66">
        <f>SUM(E33:F33)</f>
        <v>0.39833333333333337</v>
      </c>
      <c r="H33" s="10"/>
      <c r="I33" s="10"/>
      <c r="J33" s="58"/>
      <c r="K33" s="58"/>
    </row>
    <row r="34" spans="1:11" ht="14.25" customHeight="1" x14ac:dyDescent="0.2">
      <c r="A34" s="2329" t="s">
        <v>439</v>
      </c>
      <c r="B34" s="2329"/>
      <c r="C34" s="68">
        <f>'Premium Equiv. - 3 Plans'!C11</f>
        <v>0</v>
      </c>
      <c r="D34" s="66">
        <f>'Premium Equiv. - 1 Plan'!D11</f>
        <v>0</v>
      </c>
      <c r="E34" s="66">
        <f>'Premium Equiv. - 1 Plan'!E11</f>
        <v>0</v>
      </c>
      <c r="F34" s="66">
        <f>F32*2</f>
        <v>0.39833333333333337</v>
      </c>
      <c r="G34" s="66">
        <f>SUM(E34:F34)</f>
        <v>0.39833333333333337</v>
      </c>
      <c r="H34" s="10"/>
      <c r="I34" s="10"/>
      <c r="J34" s="58"/>
      <c r="K34" s="58"/>
    </row>
    <row r="35" spans="1:11" ht="14.25" customHeight="1" x14ac:dyDescent="0.2">
      <c r="A35" s="2329" t="s">
        <v>44</v>
      </c>
      <c r="B35" s="2329"/>
      <c r="C35" s="68">
        <f>'Premium Equiv. - 3 Plans'!C12</f>
        <v>0</v>
      </c>
      <c r="D35" s="66">
        <f>'Premium Equiv. - 1 Plan'!D12</f>
        <v>0</v>
      </c>
      <c r="E35" s="66">
        <f>'Premium Equiv. - 1 Plan'!E12</f>
        <v>0</v>
      </c>
      <c r="F35" s="66">
        <f>F32*3</f>
        <v>0.59750000000000003</v>
      </c>
      <c r="G35" s="66">
        <f>SUM(E35:F35)</f>
        <v>0.59750000000000003</v>
      </c>
      <c r="H35" s="10"/>
      <c r="I35" s="10"/>
      <c r="J35" s="58"/>
      <c r="K35" s="58"/>
    </row>
    <row r="36" spans="1:11" s="2" customFormat="1" ht="12" customHeight="1" x14ac:dyDescent="0.25">
      <c r="A36" s="1"/>
      <c r="B36" s="1"/>
      <c r="C36" s="1"/>
      <c r="D36" s="1"/>
      <c r="E36" s="1"/>
      <c r="F36" s="1"/>
      <c r="G36" s="1"/>
      <c r="H36" s="5"/>
      <c r="I36" s="5"/>
      <c r="J36" s="388"/>
      <c r="K36" s="388"/>
    </row>
    <row r="37" spans="1:11" s="2" customFormat="1" ht="18" customHeight="1" x14ac:dyDescent="0.25">
      <c r="A37" s="1021"/>
      <c r="B37" s="1022"/>
      <c r="C37" s="1022"/>
      <c r="D37" s="1023" t="s">
        <v>467</v>
      </c>
      <c r="E37" s="2334">
        <f>'Premium Equiv. - 3 Plans'!E14:F14</f>
        <v>0</v>
      </c>
      <c r="F37" s="2334"/>
      <c r="G37" s="1024"/>
      <c r="H37" s="5"/>
      <c r="I37" s="5"/>
      <c r="J37" s="388"/>
      <c r="K37" s="388"/>
    </row>
    <row r="38" spans="1:11" ht="30" customHeight="1" x14ac:dyDescent="0.2">
      <c r="A38" s="2330" t="s">
        <v>71</v>
      </c>
      <c r="B38" s="2330"/>
      <c r="C38" s="155" t="s">
        <v>74</v>
      </c>
      <c r="D38" s="155" t="s">
        <v>75</v>
      </c>
      <c r="E38" s="155" t="s">
        <v>76</v>
      </c>
      <c r="F38" s="155" t="s">
        <v>77</v>
      </c>
      <c r="G38" s="155" t="s">
        <v>263</v>
      </c>
      <c r="H38" s="10"/>
      <c r="I38" s="10"/>
      <c r="J38" s="58"/>
      <c r="K38" s="58"/>
    </row>
    <row r="39" spans="1:11" ht="14.25" customHeight="1" x14ac:dyDescent="0.2">
      <c r="A39" s="2329" t="s">
        <v>72</v>
      </c>
      <c r="B39" s="2329"/>
      <c r="C39" s="68">
        <f>'Premium Equiv. - 3 Plans'!C16</f>
        <v>0</v>
      </c>
      <c r="D39" s="66">
        <f>Underwriting!$C$51+Underwriting!$C$58+Underwriting!$C$62+Underwriting!$C$67+Underwriting!$C$79+Underwriting!$C$85/Underwriting!C84</f>
        <v>0</v>
      </c>
      <c r="E39" s="66">
        <f>Underwriting!$C$51+Underwriting!$C$58+Underwriting!$C$62+Underwriting!$C$67+Underwriting!$C$79+Underwriting!$C$85</f>
        <v>0</v>
      </c>
      <c r="F39" s="66">
        <f>F32</f>
        <v>0.19916666666666669</v>
      </c>
      <c r="G39" s="66">
        <f>SUM(E39:F39)</f>
        <v>0.19916666666666669</v>
      </c>
      <c r="H39" s="10"/>
      <c r="I39" s="10"/>
      <c r="J39" s="58"/>
      <c r="K39" s="58"/>
    </row>
    <row r="40" spans="1:11" ht="14.25" customHeight="1" x14ac:dyDescent="0.2">
      <c r="A40" s="2329" t="s">
        <v>73</v>
      </c>
      <c r="B40" s="2329"/>
      <c r="C40" s="68">
        <f>'Premium Equiv. - 3 Plans'!C17</f>
        <v>0</v>
      </c>
      <c r="D40" s="66">
        <f>Underwriting!$C$52+Underwriting!$C$59+Underwriting!$C$62+Underwriting!$C$68+Underwriting!$C$79+Underwriting!$C$86/Underwriting!$C$84</f>
        <v>0</v>
      </c>
      <c r="E40" s="66">
        <f>Underwriting!$C$52+Underwriting!$C$59+Underwriting!$C$62+Underwriting!$C$68+Underwriting!$C$79+Underwriting!$C$86</f>
        <v>0</v>
      </c>
      <c r="F40" s="66">
        <f>F33</f>
        <v>0.39833333333333337</v>
      </c>
      <c r="G40" s="66">
        <f>SUM(E40:F40)</f>
        <v>0.39833333333333337</v>
      </c>
      <c r="J40" s="58"/>
      <c r="K40" s="58"/>
    </row>
    <row r="41" spans="1:11" s="74" customFormat="1" ht="14.25" customHeight="1" x14ac:dyDescent="0.2">
      <c r="A41" s="2329" t="s">
        <v>439</v>
      </c>
      <c r="B41" s="2329"/>
      <c r="C41" s="68">
        <f>'Premium Equiv. - 3 Plans'!C18</f>
        <v>0</v>
      </c>
      <c r="D41" s="66">
        <f>Underwriting!$C$53+Underwriting!$C$60+Underwriting!$C$62+Underwriting!$C$68+Underwriting!$C$79+Underwriting!$C$87/Underwriting!$C$84</f>
        <v>0</v>
      </c>
      <c r="E41" s="66">
        <f>Underwriting!$C$53+Underwriting!$C$60+Underwriting!$C$62+Underwriting!$C$68+Underwriting!$C$79+Underwriting!$C$87</f>
        <v>0</v>
      </c>
      <c r="F41" s="66">
        <f>F39*2</f>
        <v>0.39833333333333337</v>
      </c>
      <c r="G41" s="66">
        <f>SUM(E41:F41)</f>
        <v>0.39833333333333337</v>
      </c>
      <c r="J41" s="1151"/>
      <c r="K41" s="58"/>
    </row>
    <row r="42" spans="1:11" s="57" customFormat="1" ht="14.25" customHeight="1" x14ac:dyDescent="0.2">
      <c r="A42" s="2329" t="s">
        <v>44</v>
      </c>
      <c r="B42" s="2329"/>
      <c r="C42" s="68">
        <f>'Premium Equiv. - 3 Plans'!C19</f>
        <v>0</v>
      </c>
      <c r="D42" s="66">
        <f>Underwriting!$C$54+Underwriting!$C$61+Underwriting!$C$62+Underwriting!$C$68+Underwriting!$C$79+Underwriting!$C$88/Underwriting!$C$84</f>
        <v>0</v>
      </c>
      <c r="E42" s="66">
        <f>Underwriting!$C$54+Underwriting!$C$61+Underwriting!$C$62+Underwriting!$C$68+Underwriting!$C$79+Underwriting!$C$88</f>
        <v>0</v>
      </c>
      <c r="F42" s="66">
        <f>F39*3</f>
        <v>0.59750000000000003</v>
      </c>
      <c r="G42" s="66">
        <f>SUM(E42:F42)</f>
        <v>0.59750000000000003</v>
      </c>
      <c r="H42" s="63"/>
      <c r="I42" s="63"/>
    </row>
    <row r="43" spans="1:11" ht="24" customHeight="1" x14ac:dyDescent="0.25">
      <c r="A43" s="34" t="s">
        <v>81</v>
      </c>
      <c r="B43" s="10"/>
      <c r="C43" s="10"/>
      <c r="D43" s="10"/>
      <c r="E43" s="10"/>
      <c r="F43" s="10"/>
      <c r="G43" s="10"/>
      <c r="H43" s="10"/>
      <c r="I43" s="10"/>
    </row>
    <row r="44" spans="1:11" ht="14.25" customHeight="1" x14ac:dyDescent="0.2">
      <c r="A44" s="60">
        <f>Underwriting!B103</f>
        <v>2.39</v>
      </c>
      <c r="B44" s="10" t="s">
        <v>82</v>
      </c>
      <c r="C44" s="10"/>
      <c r="D44" s="10"/>
      <c r="E44" s="10"/>
      <c r="F44" s="10"/>
      <c r="G44" s="65">
        <f>'Premium Equiv. - 1 Plan'!G22</f>
        <v>0</v>
      </c>
      <c r="H44" s="10"/>
      <c r="I44" s="10"/>
    </row>
    <row r="45" spans="1:11" ht="23.25" customHeight="1" x14ac:dyDescent="0.25">
      <c r="A45" s="64" t="s">
        <v>83</v>
      </c>
      <c r="B45" s="10"/>
      <c r="C45" s="10"/>
      <c r="D45" s="10"/>
      <c r="E45" s="10"/>
      <c r="F45" s="10"/>
      <c r="G45" s="64">
        <f>G44</f>
        <v>0</v>
      </c>
      <c r="H45" s="10"/>
      <c r="I45" s="10"/>
    </row>
    <row r="46" spans="1:11" ht="26.25" customHeight="1" x14ac:dyDescent="0.25">
      <c r="A46" s="34" t="s">
        <v>7</v>
      </c>
      <c r="B46" s="10"/>
      <c r="C46" s="10"/>
      <c r="D46" s="10"/>
      <c r="E46" s="10"/>
      <c r="F46" s="10"/>
      <c r="G46" s="10"/>
      <c r="H46" s="10"/>
      <c r="I46" s="10"/>
    </row>
    <row r="47" spans="1:11" ht="60" customHeight="1" x14ac:dyDescent="0.2">
      <c r="A47" s="2336" t="s">
        <v>525</v>
      </c>
      <c r="B47" s="2337"/>
      <c r="C47" s="2337"/>
      <c r="D47" s="2337"/>
      <c r="E47" s="2337"/>
      <c r="F47" s="2337"/>
      <c r="G47" s="2338"/>
    </row>
    <row r="48" spans="1:11" x14ac:dyDescent="0.2">
      <c r="A48" s="125"/>
    </row>
    <row r="49" spans="1:7" x14ac:dyDescent="0.2">
      <c r="A49" s="125"/>
    </row>
    <row r="50" spans="1:7" x14ac:dyDescent="0.2">
      <c r="A50" s="125"/>
    </row>
    <row r="51" spans="1:7" hidden="1" x14ac:dyDescent="0.2"/>
    <row r="52" spans="1:7" s="10" customFormat="1" ht="24" hidden="1" customHeight="1" x14ac:dyDescent="0.25">
      <c r="A52" s="34" t="s">
        <v>81</v>
      </c>
    </row>
    <row r="53" spans="1:7" s="10" customFormat="1" ht="15" hidden="1" x14ac:dyDescent="0.2">
      <c r="A53" s="60">
        <f>Underwriting!B103</f>
        <v>2.39</v>
      </c>
      <c r="B53" s="10" t="s">
        <v>82</v>
      </c>
      <c r="G53" s="65">
        <f>A53*C23+A53*C24*2+A53*C25*2+A53*C26*3</f>
        <v>0</v>
      </c>
    </row>
    <row r="54" spans="1:7" s="10" customFormat="1" ht="18" hidden="1" customHeight="1" x14ac:dyDescent="0.25">
      <c r="A54" s="64" t="s">
        <v>83</v>
      </c>
      <c r="G54" s="64">
        <f>G53</f>
        <v>0</v>
      </c>
    </row>
    <row r="55" spans="1:7" s="10" customFormat="1" ht="20.25" hidden="1" customHeight="1" x14ac:dyDescent="0.25">
      <c r="A55" s="34" t="s">
        <v>7</v>
      </c>
    </row>
    <row r="56" spans="1:7" s="10" customFormat="1" ht="51" hidden="1" customHeight="1" x14ac:dyDescent="0.2">
      <c r="A56" s="2331" t="s">
        <v>525</v>
      </c>
      <c r="B56" s="2332"/>
      <c r="C56" s="2332"/>
      <c r="D56" s="2332"/>
      <c r="E56" s="2332"/>
      <c r="F56" s="2332"/>
      <c r="G56" s="2333"/>
    </row>
  </sheetData>
  <sheetProtection password="C683" sheet="1" objects="1" scenarios="1"/>
  <mergeCells count="35">
    <mergeCell ref="A47:G47"/>
    <mergeCell ref="A42:B42"/>
    <mergeCell ref="A32:B32"/>
    <mergeCell ref="A33:B33"/>
    <mergeCell ref="A34:B34"/>
    <mergeCell ref="A35:B35"/>
    <mergeCell ref="E37:F37"/>
    <mergeCell ref="A38:B38"/>
    <mergeCell ref="A39:B39"/>
    <mergeCell ref="A40:B40"/>
    <mergeCell ref="A41:B41"/>
    <mergeCell ref="A26:B26"/>
    <mergeCell ref="A56:G56"/>
    <mergeCell ref="A18:B18"/>
    <mergeCell ref="A19:B19"/>
    <mergeCell ref="A12:B12"/>
    <mergeCell ref="E14:F14"/>
    <mergeCell ref="A15:B15"/>
    <mergeCell ref="A16:B16"/>
    <mergeCell ref="A17:B17"/>
    <mergeCell ref="E21:F21"/>
    <mergeCell ref="A22:B22"/>
    <mergeCell ref="A23:B23"/>
    <mergeCell ref="A24:B24"/>
    <mergeCell ref="A25:B25"/>
    <mergeCell ref="E30:F30"/>
    <mergeCell ref="A31:B31"/>
    <mergeCell ref="A5:G5"/>
    <mergeCell ref="E7:F7"/>
    <mergeCell ref="E2:G2"/>
    <mergeCell ref="E3:G3"/>
    <mergeCell ref="A11:B11"/>
    <mergeCell ref="A8:B8"/>
    <mergeCell ref="A9:B9"/>
    <mergeCell ref="A10:B10"/>
  </mergeCells>
  <printOptions horizontalCentered="1"/>
  <pageMargins left="0.5" right="0.5" top="0.5" bottom="0.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2:J45"/>
  <sheetViews>
    <sheetView workbookViewId="0">
      <selection activeCell="F9" sqref="F9"/>
    </sheetView>
  </sheetViews>
  <sheetFormatPr defaultRowHeight="12.75" x14ac:dyDescent="0.2"/>
  <cols>
    <col min="3" max="3" width="12.7109375" customWidth="1"/>
    <col min="4" max="4" width="17.7109375" customWidth="1"/>
    <col min="5" max="5" width="17.5703125" customWidth="1"/>
    <col min="6" max="6" width="15.5703125" customWidth="1"/>
    <col min="7" max="7" width="15.42578125" customWidth="1"/>
    <col min="9" max="9" width="10.5703125" customWidth="1"/>
  </cols>
  <sheetData>
    <row r="2" spans="1:10" ht="19.5" x14ac:dyDescent="0.3">
      <c r="E2" s="1973" t="str">
        <f>RFP!C10</f>
        <v>Required</v>
      </c>
      <c r="F2" s="1973"/>
      <c r="G2" s="1973"/>
      <c r="H2" s="188"/>
      <c r="I2" s="188"/>
      <c r="J2" s="188"/>
    </row>
    <row r="3" spans="1:10" ht="15.75" x14ac:dyDescent="0.25">
      <c r="E3" s="1974" t="str">
        <f>RFP!G41</f>
        <v>Required</v>
      </c>
      <c r="F3" s="1974"/>
      <c r="G3" s="1974"/>
    </row>
    <row r="5" spans="1:10" s="10" customFormat="1" ht="18" customHeight="1" x14ac:dyDescent="0.25">
      <c r="A5" s="1594" t="s">
        <v>70</v>
      </c>
      <c r="B5" s="1594"/>
      <c r="C5" s="1594"/>
      <c r="D5" s="1594"/>
      <c r="E5" s="1594"/>
      <c r="F5" s="1594"/>
      <c r="G5" s="1594"/>
      <c r="H5" s="69"/>
      <c r="I5" s="69"/>
    </row>
    <row r="6" spans="1:10" s="10" customFormat="1" ht="9" customHeight="1" x14ac:dyDescent="0.25">
      <c r="A6" s="5"/>
      <c r="B6" s="5"/>
      <c r="C6" s="5"/>
      <c r="D6" s="67"/>
      <c r="E6" s="721"/>
      <c r="G6" s="5"/>
      <c r="H6" s="5"/>
      <c r="I6" s="5"/>
    </row>
    <row r="7" spans="1:10" s="74" customFormat="1" ht="18" customHeight="1" x14ac:dyDescent="0.2">
      <c r="A7" s="1021"/>
      <c r="B7" s="1022"/>
      <c r="C7" s="1022"/>
      <c r="D7" s="1023" t="s">
        <v>467</v>
      </c>
      <c r="E7" s="2334">
        <f>Underwriting!B45</f>
        <v>0</v>
      </c>
      <c r="F7" s="2334"/>
      <c r="G7" s="1024"/>
    </row>
    <row r="8" spans="1:10" s="57" customFormat="1" ht="30" x14ac:dyDescent="0.2">
      <c r="A8" s="2330" t="s">
        <v>71</v>
      </c>
      <c r="B8" s="2330"/>
      <c r="C8" s="155" t="s">
        <v>74</v>
      </c>
      <c r="D8" s="155" t="s">
        <v>75</v>
      </c>
      <c r="E8" s="155" t="s">
        <v>76</v>
      </c>
      <c r="F8" s="155" t="s">
        <v>77</v>
      </c>
      <c r="G8" s="155" t="s">
        <v>263</v>
      </c>
      <c r="H8" s="63"/>
      <c r="I8" s="63"/>
    </row>
    <row r="9" spans="1:10" ht="14.25" customHeight="1" x14ac:dyDescent="0.2">
      <c r="A9" s="2329" t="s">
        <v>72</v>
      </c>
      <c r="B9" s="2329"/>
      <c r="C9" s="68">
        <f>Underwriting!B31</f>
        <v>0</v>
      </c>
      <c r="D9" s="66">
        <f>'Premium Equiv. - 2 Plans'!D9</f>
        <v>0</v>
      </c>
      <c r="E9" s="66">
        <f>'Premium Equiv. - 2 Plans'!E9</f>
        <v>0</v>
      </c>
      <c r="F9" s="66">
        <f>(A35/12)+(A37/12)</f>
        <v>0.19916666666666669</v>
      </c>
      <c r="G9" s="66">
        <f>SUM(E9:F9)</f>
        <v>0.19916666666666669</v>
      </c>
      <c r="H9" s="10"/>
      <c r="I9" s="10"/>
    </row>
    <row r="10" spans="1:10" ht="14.25" customHeight="1" x14ac:dyDescent="0.2">
      <c r="A10" s="2329" t="s">
        <v>73</v>
      </c>
      <c r="B10" s="2329"/>
      <c r="C10" s="68">
        <f>Underwriting!B32</f>
        <v>0</v>
      </c>
      <c r="D10" s="66">
        <f>'Premium Equiv. - 2 Plans'!D10</f>
        <v>0</v>
      </c>
      <c r="E10" s="66">
        <f>'Premium Equiv. - 2 Plans'!E10</f>
        <v>0</v>
      </c>
      <c r="F10" s="66">
        <f>F9*2</f>
        <v>0.39833333333333337</v>
      </c>
      <c r="G10" s="66">
        <f>SUM(E10:F10)</f>
        <v>0.39833333333333337</v>
      </c>
      <c r="H10" s="10"/>
      <c r="I10" s="10"/>
    </row>
    <row r="11" spans="1:10" ht="14.25" customHeight="1" x14ac:dyDescent="0.2">
      <c r="A11" s="2329" t="s">
        <v>439</v>
      </c>
      <c r="B11" s="2329"/>
      <c r="C11" s="68">
        <f>Underwriting!B33</f>
        <v>0</v>
      </c>
      <c r="D11" s="66">
        <f>'Premium Equiv. - 2 Plans'!D11</f>
        <v>0</v>
      </c>
      <c r="E11" s="66">
        <f>'Premium Equiv. - 2 Plans'!E11</f>
        <v>0</v>
      </c>
      <c r="F11" s="66">
        <f>F9*2</f>
        <v>0.39833333333333337</v>
      </c>
      <c r="G11" s="66">
        <f>SUM(E11:F11)</f>
        <v>0.39833333333333337</v>
      </c>
      <c r="H11" s="10"/>
      <c r="I11" s="10"/>
    </row>
    <row r="12" spans="1:10" ht="14.25" customHeight="1" x14ac:dyDescent="0.2">
      <c r="A12" s="2329" t="s">
        <v>44</v>
      </c>
      <c r="B12" s="2329"/>
      <c r="C12" s="68">
        <f>Underwriting!B34</f>
        <v>0</v>
      </c>
      <c r="D12" s="66">
        <f>'Premium Equiv. - 2 Plans'!D12</f>
        <v>0</v>
      </c>
      <c r="E12" s="66">
        <f>'Premium Equiv. - 2 Plans'!E12</f>
        <v>0</v>
      </c>
      <c r="F12" s="66">
        <f>F9*3</f>
        <v>0.59750000000000003</v>
      </c>
      <c r="G12" s="66">
        <f>SUM(E12:F12)</f>
        <v>0.59750000000000003</v>
      </c>
      <c r="H12" s="10"/>
      <c r="I12" s="10"/>
    </row>
    <row r="13" spans="1:10" ht="6.75" customHeight="1" x14ac:dyDescent="0.2">
      <c r="A13" s="1"/>
      <c r="B13" s="1"/>
      <c r="C13" s="1"/>
      <c r="D13" s="1"/>
      <c r="E13" s="1"/>
      <c r="F13" s="1"/>
      <c r="G13" s="1"/>
    </row>
    <row r="14" spans="1:10" s="74" customFormat="1" ht="18" customHeight="1" x14ac:dyDescent="0.2">
      <c r="A14" s="1021"/>
      <c r="B14" s="1022"/>
      <c r="C14" s="1022"/>
      <c r="D14" s="1023" t="s">
        <v>467</v>
      </c>
      <c r="E14" s="2334">
        <f>Underwriting!C45</f>
        <v>0</v>
      </c>
      <c r="F14" s="2334"/>
      <c r="G14" s="1024"/>
    </row>
    <row r="15" spans="1:10" s="57" customFormat="1" ht="30" x14ac:dyDescent="0.2">
      <c r="A15" s="2330" t="s">
        <v>71</v>
      </c>
      <c r="B15" s="2330"/>
      <c r="C15" s="155" t="s">
        <v>74</v>
      </c>
      <c r="D15" s="155" t="s">
        <v>75</v>
      </c>
      <c r="E15" s="155" t="s">
        <v>76</v>
      </c>
      <c r="F15" s="155" t="s">
        <v>77</v>
      </c>
      <c r="G15" s="155" t="s">
        <v>263</v>
      </c>
      <c r="H15" s="63"/>
      <c r="I15" s="63"/>
    </row>
    <row r="16" spans="1:10" ht="14.25" customHeight="1" x14ac:dyDescent="0.2">
      <c r="A16" s="2329" t="s">
        <v>72</v>
      </c>
      <c r="B16" s="2329"/>
      <c r="C16" s="68">
        <f>Underwriting!C31</f>
        <v>0</v>
      </c>
      <c r="D16" s="66">
        <f>'Premium Equiv. - 2 Plans'!D16</f>
        <v>0</v>
      </c>
      <c r="E16" s="66">
        <f>'Premium Equiv. - 2 Plans'!E16</f>
        <v>0</v>
      </c>
      <c r="F16" s="66">
        <f>F9</f>
        <v>0.19916666666666669</v>
      </c>
      <c r="G16" s="66">
        <f>SUM(E16:F16)</f>
        <v>0.19916666666666669</v>
      </c>
      <c r="H16" s="10"/>
      <c r="I16" s="10"/>
    </row>
    <row r="17" spans="1:9" ht="14.25" customHeight="1" x14ac:dyDescent="0.2">
      <c r="A17" s="2329" t="s">
        <v>73</v>
      </c>
      <c r="B17" s="2329"/>
      <c r="C17" s="68">
        <f>Underwriting!C32</f>
        <v>0</v>
      </c>
      <c r="D17" s="66">
        <f>'Premium Equiv. - 2 Plans'!D17</f>
        <v>0</v>
      </c>
      <c r="E17" s="66">
        <f>'Premium Equiv. - 2 Plans'!E17</f>
        <v>0</v>
      </c>
      <c r="F17" s="66">
        <f>F10</f>
        <v>0.39833333333333337</v>
      </c>
      <c r="G17" s="66">
        <f>SUM(E17:F17)</f>
        <v>0.39833333333333337</v>
      </c>
      <c r="H17" s="10"/>
      <c r="I17" s="10"/>
    </row>
    <row r="18" spans="1:9" ht="14.25" customHeight="1" x14ac:dyDescent="0.2">
      <c r="A18" s="2329" t="s">
        <v>439</v>
      </c>
      <c r="B18" s="2329"/>
      <c r="C18" s="68">
        <f>Underwriting!C33</f>
        <v>0</v>
      </c>
      <c r="D18" s="66">
        <f>'Premium Equiv. - 2 Plans'!D18</f>
        <v>0</v>
      </c>
      <c r="E18" s="66">
        <f>'Premium Equiv. - 2 Plans'!E18</f>
        <v>0</v>
      </c>
      <c r="F18" s="66">
        <f>F16*2</f>
        <v>0.39833333333333337</v>
      </c>
      <c r="G18" s="66">
        <f>SUM(E18:F18)</f>
        <v>0.39833333333333337</v>
      </c>
      <c r="H18" s="10"/>
      <c r="I18" s="10"/>
    </row>
    <row r="19" spans="1:9" ht="14.25" customHeight="1" x14ac:dyDescent="0.2">
      <c r="A19" s="2329" t="s">
        <v>44</v>
      </c>
      <c r="B19" s="2329"/>
      <c r="C19" s="68">
        <f>Underwriting!C34</f>
        <v>0</v>
      </c>
      <c r="D19" s="66">
        <f>'Premium Equiv. - 2 Plans'!D19</f>
        <v>0</v>
      </c>
      <c r="E19" s="66">
        <f>'Premium Equiv. - 2 Plans'!E19</f>
        <v>0</v>
      </c>
      <c r="F19" s="66">
        <f>F16*3</f>
        <v>0.59750000000000003</v>
      </c>
      <c r="G19" s="66">
        <f>SUM(E19:F19)</f>
        <v>0.59750000000000003</v>
      </c>
      <c r="H19" s="10"/>
      <c r="I19" s="10"/>
    </row>
    <row r="20" spans="1:9" ht="6.75" customHeight="1" x14ac:dyDescent="0.2">
      <c r="A20" s="494"/>
      <c r="B20" s="494"/>
      <c r="C20" s="495"/>
      <c r="D20" s="496"/>
      <c r="E20" s="496"/>
      <c r="F20" s="496"/>
      <c r="G20" s="496"/>
      <c r="H20" s="10"/>
      <c r="I20" s="10"/>
    </row>
    <row r="21" spans="1:9" ht="18" customHeight="1" x14ac:dyDescent="0.2">
      <c r="A21" s="1021"/>
      <c r="B21" s="1022"/>
      <c r="C21" s="1022"/>
      <c r="D21" s="1023" t="s">
        <v>467</v>
      </c>
      <c r="E21" s="2334">
        <f>Underwriting!D45</f>
        <v>0</v>
      </c>
      <c r="F21" s="2334"/>
      <c r="G21" s="1024"/>
      <c r="H21" s="10"/>
      <c r="I21" s="10"/>
    </row>
    <row r="22" spans="1:9" ht="30" x14ac:dyDescent="0.2">
      <c r="A22" s="2330" t="s">
        <v>71</v>
      </c>
      <c r="B22" s="2330"/>
      <c r="C22" s="155" t="s">
        <v>74</v>
      </c>
      <c r="D22" s="155" t="s">
        <v>75</v>
      </c>
      <c r="E22" s="155" t="s">
        <v>76</v>
      </c>
      <c r="F22" s="155" t="s">
        <v>77</v>
      </c>
      <c r="G22" s="155" t="s">
        <v>263</v>
      </c>
      <c r="H22" s="10"/>
      <c r="I22" s="10"/>
    </row>
    <row r="23" spans="1:9" ht="14.25" customHeight="1" x14ac:dyDescent="0.2">
      <c r="A23" s="2329" t="s">
        <v>72</v>
      </c>
      <c r="B23" s="2329"/>
      <c r="C23" s="68">
        <f>Underwriting!D31</f>
        <v>0</v>
      </c>
      <c r="D23" s="66">
        <f>Underwriting!D51+Underwriting!D58+Underwriting!D62+Underwriting!D67+Underwriting!D79+Underwriting!D85/Underwriting!D84</f>
        <v>0</v>
      </c>
      <c r="E23" s="66">
        <f>Underwriting!D51+Underwriting!D58+Underwriting!D62+Underwriting!D67+Underwriting!D79+Underwriting!D85</f>
        <v>0</v>
      </c>
      <c r="F23" s="66">
        <f>F16</f>
        <v>0.19916666666666669</v>
      </c>
      <c r="G23" s="66">
        <f>SUM(E23:F23)</f>
        <v>0.19916666666666669</v>
      </c>
      <c r="H23" s="10"/>
      <c r="I23" s="10"/>
    </row>
    <row r="24" spans="1:9" ht="14.25" customHeight="1" x14ac:dyDescent="0.2">
      <c r="A24" s="2329" t="s">
        <v>73</v>
      </c>
      <c r="B24" s="2329"/>
      <c r="C24" s="68">
        <f>Underwriting!D32</f>
        <v>0</v>
      </c>
      <c r="D24" s="66">
        <f>Underwriting!D52+Underwriting!D59+Underwriting!D62+Underwriting!D68+Underwriting!D79+Underwriting!D86/Underwriting!D84</f>
        <v>0</v>
      </c>
      <c r="E24" s="66">
        <f>Underwriting!D52+Underwriting!D59+Underwriting!D62+Underwriting!D68+Underwriting!D79+Underwriting!D86</f>
        <v>0</v>
      </c>
      <c r="F24" s="66">
        <f>F17</f>
        <v>0.39833333333333337</v>
      </c>
      <c r="G24" s="66">
        <f>SUM(E24:F24)</f>
        <v>0.39833333333333337</v>
      </c>
      <c r="H24" s="10"/>
      <c r="I24" s="10"/>
    </row>
    <row r="25" spans="1:9" ht="14.25" customHeight="1" x14ac:dyDescent="0.2">
      <c r="A25" s="2329" t="s">
        <v>439</v>
      </c>
      <c r="B25" s="2329"/>
      <c r="C25" s="68">
        <f>Underwriting!D33</f>
        <v>0</v>
      </c>
      <c r="D25" s="66">
        <f>Underwriting!D53+Underwriting!D60+Underwriting!D62+Underwriting!D68+Underwriting!D79+Underwriting!D87/Underwriting!D84</f>
        <v>0</v>
      </c>
      <c r="E25" s="66">
        <f>Underwriting!D53+Underwriting!D60+Underwriting!D62+Underwriting!D68+Underwriting!D79+Underwriting!D87</f>
        <v>0</v>
      </c>
      <c r="F25" s="66">
        <f>F23*2</f>
        <v>0.39833333333333337</v>
      </c>
      <c r="G25" s="66">
        <f>SUM(E25:F25)</f>
        <v>0.39833333333333337</v>
      </c>
      <c r="H25" s="10"/>
      <c r="I25" s="10"/>
    </row>
    <row r="26" spans="1:9" ht="14.25" customHeight="1" x14ac:dyDescent="0.2">
      <c r="A26" s="2329" t="s">
        <v>44</v>
      </c>
      <c r="B26" s="2329"/>
      <c r="C26" s="68">
        <f>Underwriting!D34</f>
        <v>0</v>
      </c>
      <c r="D26" s="66">
        <f>Underwriting!D54+Underwriting!D61+Underwriting!D62+Underwriting!D68+Underwriting!D79+Underwriting!D88/Underwriting!D84</f>
        <v>0</v>
      </c>
      <c r="E26" s="66">
        <f>Underwriting!D54+Underwriting!D61+Underwriting!D62+Underwriting!D68+Underwriting!D79+Underwriting!D88</f>
        <v>0</v>
      </c>
      <c r="F26" s="66">
        <f>F23*3</f>
        <v>0.59750000000000003</v>
      </c>
      <c r="G26" s="66">
        <f>SUM(E26:F26)</f>
        <v>0.59750000000000003</v>
      </c>
      <c r="H26" s="10"/>
      <c r="I26" s="10"/>
    </row>
    <row r="27" spans="1:9" ht="6.75" hidden="1" customHeight="1" x14ac:dyDescent="0.2">
      <c r="A27" s="494"/>
      <c r="B27" s="494"/>
      <c r="C27" s="495"/>
      <c r="D27" s="496"/>
      <c r="E27" s="496"/>
      <c r="F27" s="496"/>
      <c r="G27" s="496"/>
      <c r="H27" s="10"/>
      <c r="I27" s="10"/>
    </row>
    <row r="28" spans="1:9" s="74" customFormat="1" ht="18" hidden="1" customHeight="1" x14ac:dyDescent="0.2">
      <c r="A28" s="709"/>
      <c r="B28" s="710"/>
      <c r="C28" s="710"/>
      <c r="D28" s="711" t="s">
        <v>467</v>
      </c>
      <c r="E28" s="2335" t="str">
        <f>Underwriting!E45</f>
        <v>HealthySolutions</v>
      </c>
      <c r="F28" s="2335"/>
      <c r="G28" s="712"/>
    </row>
    <row r="29" spans="1:9" s="157" customFormat="1" ht="30" hidden="1" customHeight="1" x14ac:dyDescent="0.2">
      <c r="A29" s="2341" t="s">
        <v>71</v>
      </c>
      <c r="B29" s="2342"/>
      <c r="C29" s="155" t="s">
        <v>74</v>
      </c>
      <c r="D29" s="155" t="s">
        <v>75</v>
      </c>
      <c r="E29" s="155" t="s">
        <v>76</v>
      </c>
      <c r="F29" s="155" t="s">
        <v>77</v>
      </c>
      <c r="G29" s="155" t="s">
        <v>263</v>
      </c>
      <c r="H29" s="156"/>
      <c r="I29" s="156"/>
    </row>
    <row r="30" spans="1:9" ht="14.25" hidden="1" customHeight="1" x14ac:dyDescent="0.2">
      <c r="A30" s="2339" t="s">
        <v>72</v>
      </c>
      <c r="B30" s="2340"/>
      <c r="C30" s="68">
        <f>Underwriting!F31</f>
        <v>0</v>
      </c>
      <c r="D30" s="66" t="e">
        <f>'Premium Equiv. - 2 Plans'!D23</f>
        <v>#DIV/0!</v>
      </c>
      <c r="E30" s="66">
        <f>'Premium Equiv. - 2 Plans'!E23</f>
        <v>0</v>
      </c>
      <c r="F30" s="66">
        <f>F9</f>
        <v>0.19916666666666669</v>
      </c>
      <c r="G30" s="66">
        <f>SUM(E30:F30)</f>
        <v>0.19916666666666669</v>
      </c>
      <c r="H30" s="10"/>
      <c r="I30" s="10"/>
    </row>
    <row r="31" spans="1:9" ht="14.25" hidden="1" customHeight="1" x14ac:dyDescent="0.2">
      <c r="A31" s="2339" t="s">
        <v>73</v>
      </c>
      <c r="B31" s="2340"/>
      <c r="C31" s="68">
        <f>Underwriting!F32</f>
        <v>0</v>
      </c>
      <c r="D31" s="66" t="e">
        <f>'Premium Equiv. - 2 Plans'!D24</f>
        <v>#DIV/0!</v>
      </c>
      <c r="E31" s="66">
        <f>'Premium Equiv. - 2 Plans'!E24</f>
        <v>0</v>
      </c>
      <c r="F31" s="66">
        <f>F10</f>
        <v>0.39833333333333337</v>
      </c>
      <c r="G31" s="66">
        <f>SUM(E31:F31)</f>
        <v>0.39833333333333337</v>
      </c>
      <c r="H31" s="10"/>
      <c r="I31" s="10"/>
    </row>
    <row r="32" spans="1:9" ht="14.25" hidden="1" customHeight="1" x14ac:dyDescent="0.2">
      <c r="A32" s="2329" t="s">
        <v>439</v>
      </c>
      <c r="B32" s="2329"/>
      <c r="C32" s="68">
        <f>Underwriting!F33</f>
        <v>0</v>
      </c>
      <c r="D32" s="66" t="e">
        <f>'Premium Equiv. - 2 Plans'!D25</f>
        <v>#DIV/0!</v>
      </c>
      <c r="E32" s="66">
        <f>'Premium Equiv. - 2 Plans'!E25</f>
        <v>0</v>
      </c>
      <c r="F32" s="66">
        <f>F11</f>
        <v>0.39833333333333337</v>
      </c>
      <c r="G32" s="66">
        <f>SUM(E32:F32)</f>
        <v>0.39833333333333337</v>
      </c>
      <c r="H32" s="10"/>
      <c r="I32" s="10"/>
    </row>
    <row r="33" spans="1:9" ht="14.25" hidden="1" customHeight="1" x14ac:dyDescent="0.2">
      <c r="A33" s="2339" t="s">
        <v>44</v>
      </c>
      <c r="B33" s="2340"/>
      <c r="C33" s="68">
        <f>Underwriting!F34</f>
        <v>0</v>
      </c>
      <c r="D33" s="66" t="e">
        <f>'Premium Equiv. - 2 Plans'!D26</f>
        <v>#DIV/0!</v>
      </c>
      <c r="E33" s="66">
        <f>'Premium Equiv. - 2 Plans'!E26</f>
        <v>0</v>
      </c>
      <c r="F33" s="66">
        <f>F12</f>
        <v>0.59750000000000003</v>
      </c>
      <c r="G33" s="66">
        <f>SUM(E33:F33)</f>
        <v>0.59750000000000003</v>
      </c>
      <c r="H33" s="10"/>
      <c r="I33" s="10"/>
    </row>
    <row r="34" spans="1:9" s="10" customFormat="1" ht="21" hidden="1" customHeight="1" x14ac:dyDescent="0.25">
      <c r="A34" s="34" t="s">
        <v>79</v>
      </c>
    </row>
    <row r="35" spans="1:9" s="10" customFormat="1" ht="15" hidden="1" x14ac:dyDescent="0.2">
      <c r="A35" s="59">
        <f>Underwriting!B102</f>
        <v>0</v>
      </c>
      <c r="B35" s="10" t="s">
        <v>80</v>
      </c>
      <c r="G35" s="60">
        <f>A35*C30+A35*C31*2+A35*C32*2+A35*C33*3</f>
        <v>0</v>
      </c>
    </row>
    <row r="36" spans="1:9" s="10" customFormat="1" ht="22.5" customHeight="1" x14ac:dyDescent="0.25">
      <c r="A36" s="34" t="s">
        <v>81</v>
      </c>
    </row>
    <row r="37" spans="1:9" s="10" customFormat="1" ht="15" x14ac:dyDescent="0.2">
      <c r="A37" s="60">
        <f>Underwriting!B103</f>
        <v>2.39</v>
      </c>
      <c r="B37" s="10" t="s">
        <v>82</v>
      </c>
      <c r="G37" s="65">
        <f>A37*C30+A37*C31*2+A37*C32*2+A37*C33*3</f>
        <v>0</v>
      </c>
    </row>
    <row r="38" spans="1:9" s="10" customFormat="1" ht="18" customHeight="1" x14ac:dyDescent="0.25">
      <c r="A38" s="64" t="s">
        <v>83</v>
      </c>
      <c r="G38" s="64">
        <f>SUM(G34:G37)</f>
        <v>0</v>
      </c>
    </row>
    <row r="39" spans="1:9" s="10" customFormat="1" ht="20.25" customHeight="1" x14ac:dyDescent="0.25">
      <c r="A39" s="34" t="s">
        <v>7</v>
      </c>
    </row>
    <row r="40" spans="1:9" s="10" customFormat="1" ht="51" customHeight="1" x14ac:dyDescent="0.2">
      <c r="A40" s="2336" t="s">
        <v>525</v>
      </c>
      <c r="B40" s="2337"/>
      <c r="C40" s="2337"/>
      <c r="D40" s="2337"/>
      <c r="E40" s="2337"/>
      <c r="F40" s="2337"/>
      <c r="G40" s="2338"/>
    </row>
    <row r="42" spans="1:9" s="10" customFormat="1" ht="15" customHeight="1" x14ac:dyDescent="0.2">
      <c r="A42" s="120"/>
      <c r="B42" s="120"/>
      <c r="C42" s="120"/>
      <c r="D42" s="120"/>
      <c r="E42" s="120"/>
      <c r="F42" s="120"/>
      <c r="G42" s="120"/>
    </row>
    <row r="43" spans="1:9" s="10" customFormat="1" ht="14.25" customHeight="1" x14ac:dyDescent="0.2">
      <c r="A43" s="120"/>
      <c r="B43" s="120"/>
      <c r="C43" s="120"/>
      <c r="D43" s="120"/>
      <c r="E43" s="120"/>
      <c r="F43" s="120"/>
      <c r="G43" s="120"/>
    </row>
    <row r="44" spans="1:9" s="10" customFormat="1" ht="15" customHeight="1" x14ac:dyDescent="0.2"/>
    <row r="45" spans="1:9" s="10" customFormat="1" ht="15" customHeight="1" x14ac:dyDescent="0.2">
      <c r="A45" s="21"/>
    </row>
  </sheetData>
  <sheetProtection password="C683" sheet="1" objects="1" scenarios="1"/>
  <mergeCells count="28">
    <mergeCell ref="A40:G40"/>
    <mergeCell ref="A5:G5"/>
    <mergeCell ref="A8:B8"/>
    <mergeCell ref="A9:B9"/>
    <mergeCell ref="A10:B10"/>
    <mergeCell ref="A26:B26"/>
    <mergeCell ref="E28:F28"/>
    <mergeCell ref="A33:B33"/>
    <mergeCell ref="A32:B32"/>
    <mergeCell ref="A31:B31"/>
    <mergeCell ref="A30:B30"/>
    <mergeCell ref="A29:B29"/>
    <mergeCell ref="A25:B25"/>
    <mergeCell ref="A18:B18"/>
    <mergeCell ref="A19:B19"/>
    <mergeCell ref="A22:B22"/>
    <mergeCell ref="A23:B23"/>
    <mergeCell ref="A24:B24"/>
    <mergeCell ref="E2:G2"/>
    <mergeCell ref="E3:G3"/>
    <mergeCell ref="E7:F7"/>
    <mergeCell ref="A11:B11"/>
    <mergeCell ref="A12:B12"/>
    <mergeCell ref="E21:F21"/>
    <mergeCell ref="E14:F14"/>
    <mergeCell ref="A15:B15"/>
    <mergeCell ref="A16:B16"/>
    <mergeCell ref="A17:B17"/>
  </mergeCells>
  <printOptions horizontalCentered="1"/>
  <pageMargins left="0.5" right="0.5" top="0.5" bottom="0.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J48"/>
  <sheetViews>
    <sheetView workbookViewId="0">
      <selection activeCell="A48" sqref="A48:G48"/>
    </sheetView>
  </sheetViews>
  <sheetFormatPr defaultRowHeight="12.75" x14ac:dyDescent="0.2"/>
  <cols>
    <col min="3" max="3" width="12.7109375" customWidth="1"/>
    <col min="4" max="4" width="17.7109375" customWidth="1"/>
    <col min="5" max="5" width="17.5703125" customWidth="1"/>
    <col min="6" max="6" width="15.5703125" customWidth="1"/>
    <col min="7" max="7" width="15.42578125" customWidth="1"/>
    <col min="9" max="9" width="10.5703125" customWidth="1"/>
  </cols>
  <sheetData>
    <row r="2" spans="1:10" ht="19.5" x14ac:dyDescent="0.3">
      <c r="E2" s="1973" t="str">
        <f>RFP!C10</f>
        <v>Required</v>
      </c>
      <c r="F2" s="1973"/>
      <c r="G2" s="1973"/>
      <c r="H2" s="188"/>
      <c r="I2" s="188"/>
      <c r="J2" s="188"/>
    </row>
    <row r="3" spans="1:10" ht="15.75" x14ac:dyDescent="0.25">
      <c r="E3" s="1974" t="str">
        <f>RFP!G41</f>
        <v>Required</v>
      </c>
      <c r="F3" s="1974"/>
      <c r="G3" s="1974"/>
    </row>
    <row r="5" spans="1:10" s="10" customFormat="1" ht="18" customHeight="1" x14ac:dyDescent="0.25">
      <c r="A5" s="1594" t="s">
        <v>70</v>
      </c>
      <c r="B5" s="1594"/>
      <c r="C5" s="1594"/>
      <c r="D5" s="1594"/>
      <c r="E5" s="1594"/>
      <c r="F5" s="1594"/>
      <c r="G5" s="1594"/>
      <c r="H5" s="69"/>
      <c r="I5" s="69"/>
    </row>
    <row r="6" spans="1:10" s="10" customFormat="1" ht="6" customHeight="1" x14ac:dyDescent="0.25">
      <c r="A6" s="5"/>
      <c r="B6" s="5"/>
      <c r="C6" s="5"/>
      <c r="D6" s="67"/>
      <c r="E6" s="721"/>
      <c r="G6" s="5"/>
      <c r="H6" s="5"/>
      <c r="I6" s="5"/>
    </row>
    <row r="7" spans="1:10" s="498" customFormat="1" ht="13.5" customHeight="1" x14ac:dyDescent="0.2">
      <c r="A7" s="1030"/>
      <c r="B7" s="1031"/>
      <c r="C7" s="1031"/>
      <c r="D7" s="1032" t="s">
        <v>467</v>
      </c>
      <c r="E7" s="2344">
        <f>Underwriting!B45</f>
        <v>0</v>
      </c>
      <c r="F7" s="2344"/>
      <c r="G7" s="1033"/>
    </row>
    <row r="8" spans="1:10" s="501" customFormat="1" ht="25.5" customHeight="1" x14ac:dyDescent="0.2">
      <c r="A8" s="2345" t="s">
        <v>71</v>
      </c>
      <c r="B8" s="2345"/>
      <c r="C8" s="500" t="s">
        <v>74</v>
      </c>
      <c r="D8" s="500" t="s">
        <v>75</v>
      </c>
      <c r="E8" s="500" t="s">
        <v>76</v>
      </c>
      <c r="F8" s="500" t="s">
        <v>77</v>
      </c>
      <c r="G8" s="500" t="s">
        <v>263</v>
      </c>
    </row>
    <row r="9" spans="1:10" s="125" customFormat="1" ht="12.75" customHeight="1" x14ac:dyDescent="0.2">
      <c r="A9" s="2343" t="s">
        <v>72</v>
      </c>
      <c r="B9" s="2343"/>
      <c r="C9" s="167">
        <f>Underwriting!B31</f>
        <v>0</v>
      </c>
      <c r="D9" s="502">
        <f>'Premium Equiv. - 2 Plans'!D9</f>
        <v>0</v>
      </c>
      <c r="E9" s="502">
        <f>'Premium Equiv. - 2 Plans'!E9</f>
        <v>0</v>
      </c>
      <c r="F9" s="502">
        <f>(A43/12)+(A45/12)</f>
        <v>0.19916666666666669</v>
      </c>
      <c r="G9" s="502">
        <f>SUM(E9:F9)</f>
        <v>0.19916666666666669</v>
      </c>
    </row>
    <row r="10" spans="1:10" s="125" customFormat="1" ht="12.75" customHeight="1" x14ac:dyDescent="0.2">
      <c r="A10" s="2343" t="s">
        <v>73</v>
      </c>
      <c r="B10" s="2343"/>
      <c r="C10" s="167">
        <f>Underwriting!B32</f>
        <v>0</v>
      </c>
      <c r="D10" s="502">
        <f>'Premium Equiv. - 2 Plans'!D10</f>
        <v>0</v>
      </c>
      <c r="E10" s="502">
        <f>'Premium Equiv. - 2 Plans'!E10</f>
        <v>0</v>
      </c>
      <c r="F10" s="502">
        <f>F9*2</f>
        <v>0.39833333333333337</v>
      </c>
      <c r="G10" s="502">
        <f>SUM(E10:F10)</f>
        <v>0.39833333333333337</v>
      </c>
    </row>
    <row r="11" spans="1:10" s="125" customFormat="1" ht="12.75" customHeight="1" x14ac:dyDescent="0.2">
      <c r="A11" s="2343" t="s">
        <v>439</v>
      </c>
      <c r="B11" s="2343"/>
      <c r="C11" s="167">
        <f>Underwriting!B33</f>
        <v>0</v>
      </c>
      <c r="D11" s="502">
        <f>'Premium Equiv. - 2 Plans'!D11</f>
        <v>0</v>
      </c>
      <c r="E11" s="502">
        <f>'Premium Equiv. - 2 Plans'!E11</f>
        <v>0</v>
      </c>
      <c r="F11" s="502">
        <f>F9*2</f>
        <v>0.39833333333333337</v>
      </c>
      <c r="G11" s="502">
        <f>SUM(E11:F11)</f>
        <v>0.39833333333333337</v>
      </c>
    </row>
    <row r="12" spans="1:10" s="125" customFormat="1" ht="12.75" customHeight="1" x14ac:dyDescent="0.2">
      <c r="A12" s="2343" t="s">
        <v>44</v>
      </c>
      <c r="B12" s="2343"/>
      <c r="C12" s="167">
        <f>Underwriting!B34</f>
        <v>0</v>
      </c>
      <c r="D12" s="502">
        <f>'Premium Equiv. - 2 Plans'!D12</f>
        <v>0</v>
      </c>
      <c r="E12" s="502">
        <f>'Premium Equiv. - 2 Plans'!E12</f>
        <v>0</v>
      </c>
      <c r="F12" s="502">
        <f>F9*3</f>
        <v>0.59750000000000003</v>
      </c>
      <c r="G12" s="502">
        <f>SUM(E12:F12)</f>
        <v>0.59750000000000003</v>
      </c>
    </row>
    <row r="13" spans="1:10" ht="4.5" customHeight="1" x14ac:dyDescent="0.2">
      <c r="A13" s="1"/>
      <c r="B13" s="1"/>
      <c r="C13" s="1"/>
      <c r="D13" s="1"/>
      <c r="E13" s="1"/>
      <c r="F13" s="1"/>
      <c r="G13" s="1"/>
    </row>
    <row r="14" spans="1:10" s="498" customFormat="1" ht="13.5" customHeight="1" x14ac:dyDescent="0.2">
      <c r="A14" s="1030"/>
      <c r="B14" s="1031"/>
      <c r="C14" s="1031"/>
      <c r="D14" s="1032" t="s">
        <v>467</v>
      </c>
      <c r="E14" s="2344">
        <f>Underwriting!C45</f>
        <v>0</v>
      </c>
      <c r="F14" s="2344"/>
      <c r="G14" s="1033"/>
    </row>
    <row r="15" spans="1:10" s="501" customFormat="1" ht="25.5" customHeight="1" x14ac:dyDescent="0.2">
      <c r="A15" s="2345" t="s">
        <v>71</v>
      </c>
      <c r="B15" s="2345"/>
      <c r="C15" s="500" t="s">
        <v>74</v>
      </c>
      <c r="D15" s="500" t="s">
        <v>75</v>
      </c>
      <c r="E15" s="500" t="s">
        <v>76</v>
      </c>
      <c r="F15" s="500" t="s">
        <v>77</v>
      </c>
      <c r="G15" s="500" t="s">
        <v>263</v>
      </c>
    </row>
    <row r="16" spans="1:10" s="125" customFormat="1" ht="12.75" customHeight="1" x14ac:dyDescent="0.2">
      <c r="A16" s="2343" t="s">
        <v>72</v>
      </c>
      <c r="B16" s="2343"/>
      <c r="C16" s="167">
        <f>Underwriting!C31</f>
        <v>0</v>
      </c>
      <c r="D16" s="502">
        <f>'Premium Equiv. - 2 Plans'!D16</f>
        <v>0</v>
      </c>
      <c r="E16" s="502">
        <f>'Premium Equiv. - 2 Plans'!E16</f>
        <v>0</v>
      </c>
      <c r="F16" s="502">
        <f>F9</f>
        <v>0.19916666666666669</v>
      </c>
      <c r="G16" s="502">
        <f>SUM(E16:F16)</f>
        <v>0.19916666666666669</v>
      </c>
    </row>
    <row r="17" spans="1:9" s="125" customFormat="1" ht="12.75" customHeight="1" x14ac:dyDescent="0.2">
      <c r="A17" s="2343" t="s">
        <v>73</v>
      </c>
      <c r="B17" s="2343"/>
      <c r="C17" s="167">
        <f>Underwriting!C32</f>
        <v>0</v>
      </c>
      <c r="D17" s="502">
        <f>'Premium Equiv. - 2 Plans'!D17</f>
        <v>0</v>
      </c>
      <c r="E17" s="502">
        <f>'Premium Equiv. - 2 Plans'!E17</f>
        <v>0</v>
      </c>
      <c r="F17" s="502">
        <f>F10</f>
        <v>0.39833333333333337</v>
      </c>
      <c r="G17" s="502">
        <f>SUM(E17:F17)</f>
        <v>0.39833333333333337</v>
      </c>
    </row>
    <row r="18" spans="1:9" s="125" customFormat="1" ht="12.75" customHeight="1" x14ac:dyDescent="0.2">
      <c r="A18" s="2343" t="s">
        <v>439</v>
      </c>
      <c r="B18" s="2343"/>
      <c r="C18" s="167">
        <f>Underwriting!C33</f>
        <v>0</v>
      </c>
      <c r="D18" s="502">
        <f>'Premium Equiv. - 2 Plans'!D18</f>
        <v>0</v>
      </c>
      <c r="E18" s="502">
        <f>'Premium Equiv. - 2 Plans'!E18</f>
        <v>0</v>
      </c>
      <c r="F18" s="502">
        <f>F16*2</f>
        <v>0.39833333333333337</v>
      </c>
      <c r="G18" s="502">
        <f>SUM(E18:F18)</f>
        <v>0.39833333333333337</v>
      </c>
    </row>
    <row r="19" spans="1:9" s="125" customFormat="1" ht="12.75" customHeight="1" x14ac:dyDescent="0.2">
      <c r="A19" s="2343" t="s">
        <v>44</v>
      </c>
      <c r="B19" s="2343"/>
      <c r="C19" s="167">
        <f>Underwriting!C34</f>
        <v>0</v>
      </c>
      <c r="D19" s="502">
        <f>'Premium Equiv. - 2 Plans'!D19</f>
        <v>0</v>
      </c>
      <c r="E19" s="502">
        <f>'Premium Equiv. - 2 Plans'!E19</f>
        <v>0</v>
      </c>
      <c r="F19" s="502">
        <f>F16*3</f>
        <v>0.59750000000000003</v>
      </c>
      <c r="G19" s="502">
        <f>SUM(E19:F19)</f>
        <v>0.59750000000000003</v>
      </c>
    </row>
    <row r="20" spans="1:9" ht="4.5" customHeight="1" x14ac:dyDescent="0.2">
      <c r="A20" s="494"/>
      <c r="B20" s="494"/>
      <c r="C20" s="495"/>
      <c r="D20" s="496"/>
      <c r="E20" s="496"/>
      <c r="F20" s="496"/>
      <c r="G20" s="496"/>
      <c r="H20" s="10"/>
      <c r="I20" s="10"/>
    </row>
    <row r="21" spans="1:9" s="499" customFormat="1" ht="13.5" customHeight="1" x14ac:dyDescent="0.2">
      <c r="A21" s="1030"/>
      <c r="B21" s="1031"/>
      <c r="C21" s="1031"/>
      <c r="D21" s="1032" t="s">
        <v>467</v>
      </c>
      <c r="E21" s="2344">
        <f>Underwriting!D45</f>
        <v>0</v>
      </c>
      <c r="F21" s="2344"/>
      <c r="G21" s="1033"/>
    </row>
    <row r="22" spans="1:9" s="125" customFormat="1" ht="25.5" customHeight="1" x14ac:dyDescent="0.2">
      <c r="A22" s="2345" t="s">
        <v>71</v>
      </c>
      <c r="B22" s="2345"/>
      <c r="C22" s="500" t="s">
        <v>74</v>
      </c>
      <c r="D22" s="500" t="s">
        <v>75</v>
      </c>
      <c r="E22" s="500" t="s">
        <v>76</v>
      </c>
      <c r="F22" s="500" t="s">
        <v>77</v>
      </c>
      <c r="G22" s="500" t="s">
        <v>263</v>
      </c>
    </row>
    <row r="23" spans="1:9" s="125" customFormat="1" ht="12.75" customHeight="1" x14ac:dyDescent="0.2">
      <c r="A23" s="2343" t="s">
        <v>72</v>
      </c>
      <c r="B23" s="2343"/>
      <c r="C23" s="167">
        <f>Underwriting!D31</f>
        <v>0</v>
      </c>
      <c r="D23" s="502">
        <f>'Premium Equiv. - 3 Plans'!D23</f>
        <v>0</v>
      </c>
      <c r="E23" s="502">
        <f>'Premium Equiv. - 3 Plans'!E23</f>
        <v>0</v>
      </c>
      <c r="F23" s="502">
        <f>F16</f>
        <v>0.19916666666666669</v>
      </c>
      <c r="G23" s="502">
        <f>SUM(E23:F23)</f>
        <v>0.19916666666666669</v>
      </c>
    </row>
    <row r="24" spans="1:9" s="125" customFormat="1" ht="12.75" customHeight="1" x14ac:dyDescent="0.2">
      <c r="A24" s="2343" t="s">
        <v>73</v>
      </c>
      <c r="B24" s="2343"/>
      <c r="C24" s="167">
        <f>Underwriting!D32</f>
        <v>0</v>
      </c>
      <c r="D24" s="502">
        <f>'Premium Equiv. - 3 Plans'!D24</f>
        <v>0</v>
      </c>
      <c r="E24" s="502">
        <f>'Premium Equiv. - 3 Plans'!E24</f>
        <v>0</v>
      </c>
      <c r="F24" s="502">
        <f>F17</f>
        <v>0.39833333333333337</v>
      </c>
      <c r="G24" s="502">
        <f>SUM(E24:F24)</f>
        <v>0.39833333333333337</v>
      </c>
    </row>
    <row r="25" spans="1:9" s="125" customFormat="1" ht="12.75" customHeight="1" x14ac:dyDescent="0.2">
      <c r="A25" s="2343" t="s">
        <v>439</v>
      </c>
      <c r="B25" s="2343"/>
      <c r="C25" s="167">
        <f>Underwriting!D33</f>
        <v>0</v>
      </c>
      <c r="D25" s="502">
        <f>'Premium Equiv. - 3 Plans'!D18</f>
        <v>0</v>
      </c>
      <c r="E25" s="502">
        <f>'Premium Equiv. - 3 Plans'!E25</f>
        <v>0</v>
      </c>
      <c r="F25" s="502">
        <f>F23*2</f>
        <v>0.39833333333333337</v>
      </c>
      <c r="G25" s="502">
        <f>SUM(E25:F25)</f>
        <v>0.39833333333333337</v>
      </c>
    </row>
    <row r="26" spans="1:9" s="125" customFormat="1" ht="12.75" customHeight="1" x14ac:dyDescent="0.2">
      <c r="A26" s="2343" t="s">
        <v>44</v>
      </c>
      <c r="B26" s="2343"/>
      <c r="C26" s="167">
        <f>Underwriting!D34</f>
        <v>0</v>
      </c>
      <c r="D26" s="502">
        <f>'Premium Equiv. - 3 Plans'!D19</f>
        <v>0</v>
      </c>
      <c r="E26" s="502">
        <f>'Premium Equiv. - 3 Plans'!E26</f>
        <v>0</v>
      </c>
      <c r="F26" s="502">
        <f>F23*3</f>
        <v>0.59750000000000003</v>
      </c>
      <c r="G26" s="502">
        <f>SUM(E26:F26)</f>
        <v>0.59750000000000003</v>
      </c>
    </row>
    <row r="27" spans="1:9" ht="4.5" customHeight="1" x14ac:dyDescent="0.2">
      <c r="A27" s="494"/>
      <c r="B27" s="494"/>
      <c r="C27" s="495"/>
      <c r="D27" s="496"/>
      <c r="E27" s="496"/>
      <c r="F27" s="496"/>
      <c r="G27" s="496"/>
      <c r="H27" s="10"/>
      <c r="I27" s="10"/>
    </row>
    <row r="28" spans="1:9" s="498" customFormat="1" ht="13.5" customHeight="1" x14ac:dyDescent="0.2">
      <c r="A28" s="1030"/>
      <c r="B28" s="1031"/>
      <c r="C28" s="1031"/>
      <c r="D28" s="1032" t="s">
        <v>467</v>
      </c>
      <c r="E28" s="2344">
        <f>Underwriting!F45</f>
        <v>0</v>
      </c>
      <c r="F28" s="2344"/>
      <c r="G28" s="1033"/>
    </row>
    <row r="29" spans="1:9" s="503" customFormat="1" ht="25.5" customHeight="1" x14ac:dyDescent="0.2">
      <c r="A29" s="2345" t="s">
        <v>71</v>
      </c>
      <c r="B29" s="2345"/>
      <c r="C29" s="500" t="s">
        <v>74</v>
      </c>
      <c r="D29" s="500" t="s">
        <v>75</v>
      </c>
      <c r="E29" s="500" t="s">
        <v>76</v>
      </c>
      <c r="F29" s="500" t="s">
        <v>77</v>
      </c>
      <c r="G29" s="500" t="s">
        <v>263</v>
      </c>
    </row>
    <row r="30" spans="1:9" s="125" customFormat="1" ht="12.75" customHeight="1" x14ac:dyDescent="0.2">
      <c r="A30" s="2343" t="s">
        <v>72</v>
      </c>
      <c r="B30" s="2343"/>
      <c r="C30" s="167">
        <f>Underwriting!E31</f>
        <v>0</v>
      </c>
      <c r="D30" s="502">
        <f>Underwriting!F51+Underwriting!F58+Underwriting!$F$62+Underwriting!F67+Underwriting!$F$79+Underwriting!F85/Underwriting!$F$84</f>
        <v>0</v>
      </c>
      <c r="E30" s="502">
        <f>Underwriting!F51+Underwriting!F58+Underwriting!$F$62+Underwriting!F67+Underwriting!F79+Underwriting!F85</f>
        <v>0</v>
      </c>
      <c r="F30" s="502">
        <f>F23</f>
        <v>0.19916666666666669</v>
      </c>
      <c r="G30" s="502">
        <f>SUM(E30:F30)</f>
        <v>0.19916666666666669</v>
      </c>
    </row>
    <row r="31" spans="1:9" s="125" customFormat="1" ht="12.75" customHeight="1" x14ac:dyDescent="0.2">
      <c r="A31" s="2343" t="s">
        <v>73</v>
      </c>
      <c r="B31" s="2343"/>
      <c r="C31" s="167">
        <f>Underwriting!E32</f>
        <v>0</v>
      </c>
      <c r="D31" s="502">
        <f>Underwriting!F52+Underwriting!F59+Underwriting!$F$62+Underwriting!F68+Underwriting!$F$79+Underwriting!F86/Underwriting!$F$84</f>
        <v>0</v>
      </c>
      <c r="E31" s="502">
        <f>Underwriting!F52+Underwriting!F59+Underwriting!$F$62+Underwriting!F68+Underwriting!$F$79+Underwriting!F86</f>
        <v>0</v>
      </c>
      <c r="F31" s="502">
        <f>F24</f>
        <v>0.39833333333333337</v>
      </c>
      <c r="G31" s="502">
        <f>SUM(E31:F31)</f>
        <v>0.39833333333333337</v>
      </c>
    </row>
    <row r="32" spans="1:9" s="125" customFormat="1" ht="12.75" customHeight="1" x14ac:dyDescent="0.2">
      <c r="A32" s="2343" t="s">
        <v>439</v>
      </c>
      <c r="B32" s="2343"/>
      <c r="C32" s="167">
        <f>Underwriting!E33</f>
        <v>0</v>
      </c>
      <c r="D32" s="502">
        <f>Underwriting!F53+Underwriting!F60+Underwriting!$F$62+Underwriting!F68+Underwriting!$F$79+Underwriting!F87/Underwriting!$F$84</f>
        <v>0</v>
      </c>
      <c r="E32" s="502">
        <f>Underwriting!F53+Underwriting!F60+Underwriting!$F$62+Underwriting!F68+Underwriting!$F$79+Underwriting!F87</f>
        <v>0</v>
      </c>
      <c r="F32" s="502">
        <f>F30*2</f>
        <v>0.39833333333333337</v>
      </c>
      <c r="G32" s="502">
        <f>SUM(E32:F32)</f>
        <v>0.39833333333333337</v>
      </c>
    </row>
    <row r="33" spans="1:7" s="125" customFormat="1" ht="12.75" customHeight="1" x14ac:dyDescent="0.2">
      <c r="A33" s="2343" t="s">
        <v>44</v>
      </c>
      <c r="B33" s="2343"/>
      <c r="C33" s="167">
        <f>Underwriting!E34</f>
        <v>0</v>
      </c>
      <c r="D33" s="502">
        <f>Underwriting!F54+Underwriting!F61+Underwriting!$F$62+Underwriting!F68+Underwriting!$F$79+Underwriting!F88/Underwriting!$F$84</f>
        <v>0</v>
      </c>
      <c r="E33" s="502">
        <f>Underwriting!F54+Underwriting!F61+Underwriting!$F$62+Underwriting!F68+Underwriting!$F$79+Underwriting!F88</f>
        <v>0</v>
      </c>
      <c r="F33" s="502">
        <f>F30*3</f>
        <v>0.59750000000000003</v>
      </c>
      <c r="G33" s="502">
        <f>SUM(E33:F33)</f>
        <v>0.59750000000000003</v>
      </c>
    </row>
    <row r="34" spans="1:7" ht="4.5" hidden="1" customHeight="1" x14ac:dyDescent="0.2"/>
    <row r="35" spans="1:7" ht="13.5" hidden="1" customHeight="1" x14ac:dyDescent="0.2">
      <c r="A35" s="717"/>
      <c r="B35" s="718"/>
      <c r="C35" s="718"/>
      <c r="D35" s="719" t="s">
        <v>467</v>
      </c>
      <c r="E35" s="2351" t="str">
        <f>Underwriting!E45</f>
        <v>HealthySolutions</v>
      </c>
      <c r="F35" s="2351"/>
      <c r="G35" s="720"/>
    </row>
    <row r="36" spans="1:7" ht="25.5" hidden="1" x14ac:dyDescent="0.2">
      <c r="A36" s="2352" t="s">
        <v>71</v>
      </c>
      <c r="B36" s="2353"/>
      <c r="C36" s="500" t="s">
        <v>74</v>
      </c>
      <c r="D36" s="500" t="s">
        <v>75</v>
      </c>
      <c r="E36" s="500" t="s">
        <v>76</v>
      </c>
      <c r="F36" s="500" t="s">
        <v>77</v>
      </c>
      <c r="G36" s="500" t="s">
        <v>263</v>
      </c>
    </row>
    <row r="37" spans="1:7" hidden="1" x14ac:dyDescent="0.2">
      <c r="A37" s="2346" t="s">
        <v>72</v>
      </c>
      <c r="B37" s="2347"/>
      <c r="C37" s="167">
        <f>Underwriting!F31</f>
        <v>0</v>
      </c>
      <c r="D37" s="502" t="e">
        <f>'Premium Equiv. - 2 Plans'!D23</f>
        <v>#DIV/0!</v>
      </c>
      <c r="E37" s="502">
        <f>'Premium Equiv. - 2 Plans'!E23</f>
        <v>0</v>
      </c>
      <c r="F37" s="502">
        <f>F9</f>
        <v>0.19916666666666669</v>
      </c>
      <c r="G37" s="502">
        <f>SUM(E37:F37)</f>
        <v>0.19916666666666669</v>
      </c>
    </row>
    <row r="38" spans="1:7" hidden="1" x14ac:dyDescent="0.2">
      <c r="A38" s="2346" t="s">
        <v>73</v>
      </c>
      <c r="B38" s="2347"/>
      <c r="C38" s="167">
        <f>Underwriting!F32</f>
        <v>0</v>
      </c>
      <c r="D38" s="502" t="e">
        <f>'Premium Equiv. - 2 Plans'!D24</f>
        <v>#DIV/0!</v>
      </c>
      <c r="E38" s="502">
        <f>'Premium Equiv. - 2 Plans'!E24</f>
        <v>0</v>
      </c>
      <c r="F38" s="502">
        <f>F10</f>
        <v>0.39833333333333337</v>
      </c>
      <c r="G38" s="502">
        <f>SUM(E38:F38)</f>
        <v>0.39833333333333337</v>
      </c>
    </row>
    <row r="39" spans="1:7" hidden="1" x14ac:dyDescent="0.2">
      <c r="A39" s="2343" t="s">
        <v>439</v>
      </c>
      <c r="B39" s="2343"/>
      <c r="C39" s="167">
        <f>Underwriting!F33</f>
        <v>0</v>
      </c>
      <c r="D39" s="502" t="e">
        <f>'Premium Equiv. - 2 Plans'!D25</f>
        <v>#DIV/0!</v>
      </c>
      <c r="E39" s="502">
        <f>'Premium Equiv. - 2 Plans'!E25</f>
        <v>0</v>
      </c>
      <c r="F39" s="502">
        <f>F11</f>
        <v>0.39833333333333337</v>
      </c>
      <c r="G39" s="502">
        <f>SUM(E39:F39)</f>
        <v>0.39833333333333337</v>
      </c>
    </row>
    <row r="40" spans="1:7" hidden="1" x14ac:dyDescent="0.2">
      <c r="A40" s="2346" t="s">
        <v>44</v>
      </c>
      <c r="B40" s="2347"/>
      <c r="C40" s="167">
        <f>Underwriting!F34</f>
        <v>0</v>
      </c>
      <c r="D40" s="502" t="e">
        <f>'Premium Equiv. - 2 Plans'!D26</f>
        <v>#DIV/0!</v>
      </c>
      <c r="E40" s="502">
        <f>'Premium Equiv. - 2 Plans'!E26</f>
        <v>0</v>
      </c>
      <c r="F40" s="502">
        <f>F12</f>
        <v>0.59750000000000003</v>
      </c>
      <c r="G40" s="502">
        <f>SUM(E40:F40)</f>
        <v>0.59750000000000003</v>
      </c>
    </row>
    <row r="41" spans="1:7" hidden="1" x14ac:dyDescent="0.2"/>
    <row r="42" spans="1:7" s="125" customFormat="1" ht="18" hidden="1" customHeight="1" x14ac:dyDescent="0.2">
      <c r="A42" s="504" t="s">
        <v>79</v>
      </c>
    </row>
    <row r="43" spans="1:7" s="125" customFormat="1" hidden="1" x14ac:dyDescent="0.2">
      <c r="A43" s="505">
        <f>Underwriting!B102</f>
        <v>0</v>
      </c>
      <c r="B43" s="125" t="s">
        <v>80</v>
      </c>
      <c r="G43" s="506">
        <f>A43*C37+A43*C38*2+A43*C39*2+A43*C40*3</f>
        <v>0</v>
      </c>
    </row>
    <row r="44" spans="1:7" s="125" customFormat="1" ht="18" customHeight="1" x14ac:dyDescent="0.2">
      <c r="A44" s="504" t="s">
        <v>81</v>
      </c>
    </row>
    <row r="45" spans="1:7" s="125" customFormat="1" x14ac:dyDescent="0.2">
      <c r="A45" s="506">
        <f>Underwriting!B103</f>
        <v>2.39</v>
      </c>
      <c r="B45" s="125" t="s">
        <v>82</v>
      </c>
      <c r="G45" s="507">
        <f>A45*C37+A45*C38*2+A45*C39*2+A45*C40*3</f>
        <v>0</v>
      </c>
    </row>
    <row r="46" spans="1:7" s="125" customFormat="1" ht="18" customHeight="1" x14ac:dyDescent="0.2">
      <c r="A46" s="508" t="s">
        <v>83</v>
      </c>
      <c r="G46" s="508">
        <f>SUM(G42:G45)</f>
        <v>0</v>
      </c>
    </row>
    <row r="47" spans="1:7" s="125" customFormat="1" ht="18" customHeight="1" x14ac:dyDescent="0.2">
      <c r="A47" s="504" t="s">
        <v>7</v>
      </c>
    </row>
    <row r="48" spans="1:7" s="10" customFormat="1" ht="47.25" customHeight="1" x14ac:dyDescent="0.2">
      <c r="A48" s="2348" t="s">
        <v>525</v>
      </c>
      <c r="B48" s="2349"/>
      <c r="C48" s="2349"/>
      <c r="D48" s="2349"/>
      <c r="E48" s="2349"/>
      <c r="F48" s="2349"/>
      <c r="G48" s="2350"/>
    </row>
  </sheetData>
  <sheetProtection password="C683" sheet="1" objects="1" scenarios="1"/>
  <mergeCells count="34">
    <mergeCell ref="A40:B40"/>
    <mergeCell ref="A48:G48"/>
    <mergeCell ref="A25:B25"/>
    <mergeCell ref="A26:B26"/>
    <mergeCell ref="E35:F35"/>
    <mergeCell ref="A36:B36"/>
    <mergeCell ref="A37:B37"/>
    <mergeCell ref="A38:B38"/>
    <mergeCell ref="E28:F28"/>
    <mergeCell ref="A29:B29"/>
    <mergeCell ref="A30:B30"/>
    <mergeCell ref="A31:B31"/>
    <mergeCell ref="A32:B32"/>
    <mergeCell ref="A33:B33"/>
    <mergeCell ref="A39:B39"/>
    <mergeCell ref="A24:B24"/>
    <mergeCell ref="A11:B11"/>
    <mergeCell ref="A12:B12"/>
    <mergeCell ref="E14:F14"/>
    <mergeCell ref="A15:B15"/>
    <mergeCell ref="A16:B16"/>
    <mergeCell ref="A17:B17"/>
    <mergeCell ref="A18:B18"/>
    <mergeCell ref="A19:B19"/>
    <mergeCell ref="E21:F21"/>
    <mergeCell ref="A22:B22"/>
    <mergeCell ref="A23:B23"/>
    <mergeCell ref="E2:G2"/>
    <mergeCell ref="E3:G3"/>
    <mergeCell ref="A10:B10"/>
    <mergeCell ref="A5:G5"/>
    <mergeCell ref="E7:F7"/>
    <mergeCell ref="A8:B8"/>
    <mergeCell ref="A9:B9"/>
  </mergeCells>
  <printOptions horizontalCentered="1"/>
  <pageMargins left="0.5" right="0.5" top="0.5" bottom="0.2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R43"/>
  <sheetViews>
    <sheetView workbookViewId="0">
      <selection activeCell="K60" sqref="K60"/>
    </sheetView>
  </sheetViews>
  <sheetFormatPr defaultRowHeight="12.75" x14ac:dyDescent="0.2"/>
  <cols>
    <col min="1" max="7" width="9.140625" style="6"/>
    <col min="8" max="8" width="6.85546875" style="6" customWidth="1"/>
    <col min="9" max="9" width="9.140625" style="6"/>
    <col min="10" max="10" width="17.28515625" style="6" customWidth="1"/>
    <col min="11" max="16384" width="9.140625" style="6"/>
  </cols>
  <sheetData>
    <row r="1" spans="1:10" ht="12.75" customHeight="1" x14ac:dyDescent="0.2"/>
    <row r="2" spans="1:10" ht="19.5" customHeight="1" x14ac:dyDescent="0.3">
      <c r="F2" s="1590" t="str">
        <f>RFP!C10</f>
        <v>Required</v>
      </c>
      <c r="G2" s="1590"/>
      <c r="H2" s="1590"/>
      <c r="I2" s="1590"/>
      <c r="J2" s="1590"/>
    </row>
    <row r="3" spans="1:10" ht="18" customHeight="1" x14ac:dyDescent="0.25">
      <c r="F3" s="1591" t="str">
        <f>RFP!G41</f>
        <v>Required</v>
      </c>
      <c r="G3" s="1591"/>
      <c r="H3" s="1591"/>
      <c r="I3" s="1591"/>
      <c r="J3" s="1591"/>
    </row>
    <row r="4" spans="1:10" ht="12.75" customHeight="1" x14ac:dyDescent="0.2"/>
    <row r="5" spans="1:10" s="10" customFormat="1" ht="12.75" customHeight="1" x14ac:dyDescent="0.2"/>
    <row r="6" spans="1:10" s="10" customFormat="1" ht="20.25" customHeight="1" x14ac:dyDescent="0.2">
      <c r="A6" s="1594" t="s">
        <v>46</v>
      </c>
      <c r="B6" s="1594"/>
      <c r="C6" s="1594"/>
      <c r="D6" s="1594"/>
      <c r="E6" s="1594"/>
      <c r="F6" s="1594"/>
      <c r="G6" s="1594"/>
      <c r="H6" s="1594"/>
      <c r="I6" s="1594"/>
      <c r="J6" s="1594"/>
    </row>
    <row r="7" spans="1:10" s="10" customFormat="1" ht="15" customHeight="1" x14ac:dyDescent="0.2"/>
    <row r="8" spans="1:10" s="10" customFormat="1" ht="15" customHeight="1" x14ac:dyDescent="0.25">
      <c r="A8" s="5">
        <f>Underwriting!B46</f>
        <v>0</v>
      </c>
    </row>
    <row r="9" spans="1:10" s="10" customFormat="1" ht="15" customHeight="1" x14ac:dyDescent="0.2">
      <c r="A9" s="210" t="s">
        <v>6</v>
      </c>
      <c r="B9" s="210"/>
      <c r="C9" s="210"/>
      <c r="D9" s="210"/>
      <c r="E9" s="210"/>
      <c r="F9" s="210"/>
      <c r="G9" s="210"/>
      <c r="H9" s="210"/>
      <c r="I9" s="210"/>
      <c r="J9" s="210"/>
    </row>
    <row r="10" spans="1:10" s="10" customFormat="1" ht="15" customHeight="1" x14ac:dyDescent="0.2">
      <c r="A10" s="210"/>
      <c r="B10" s="210"/>
      <c r="C10" s="210"/>
      <c r="D10" s="210"/>
      <c r="E10" s="210"/>
      <c r="F10" s="210"/>
      <c r="G10" s="210"/>
      <c r="H10" s="210"/>
      <c r="I10" s="210"/>
      <c r="J10" s="210"/>
    </row>
    <row r="11" spans="1:10" s="10" customFormat="1" ht="15" hidden="1" customHeight="1" x14ac:dyDescent="0.2">
      <c r="A11" s="210" t="s">
        <v>221</v>
      </c>
      <c r="B11" s="210"/>
      <c r="C11" s="210"/>
      <c r="D11" s="210"/>
      <c r="E11" s="210"/>
      <c r="F11" s="210"/>
      <c r="G11" s="210"/>
      <c r="H11" s="210"/>
      <c r="I11" s="210"/>
      <c r="J11" s="210"/>
    </row>
    <row r="12" spans="1:10" s="10" customFormat="1" ht="15" hidden="1" customHeight="1" x14ac:dyDescent="0.2">
      <c r="A12" s="210"/>
      <c r="B12" s="210"/>
      <c r="C12" s="210"/>
      <c r="D12" s="210"/>
      <c r="E12" s="210"/>
      <c r="F12" s="210"/>
      <c r="G12" s="210"/>
      <c r="H12" s="210"/>
      <c r="I12" s="210"/>
      <c r="J12" s="210"/>
    </row>
    <row r="13" spans="1:10" s="10" customFormat="1" ht="15" hidden="1" customHeight="1" x14ac:dyDescent="0.2">
      <c r="A13" s="2365" t="s">
        <v>180</v>
      </c>
      <c r="B13" s="2365"/>
      <c r="C13" s="2365"/>
      <c r="D13" s="2365"/>
      <c r="E13" s="2365"/>
      <c r="F13" s="2365"/>
      <c r="G13" s="2365"/>
      <c r="H13" s="2365"/>
      <c r="I13" s="2365"/>
      <c r="J13" s="2365"/>
    </row>
    <row r="14" spans="1:10" s="10" customFormat="1" ht="15" hidden="1" customHeight="1" x14ac:dyDescent="0.2">
      <c r="A14" s="2365"/>
      <c r="B14" s="2365"/>
      <c r="C14" s="2365"/>
      <c r="D14" s="2365"/>
      <c r="E14" s="2365"/>
      <c r="F14" s="2365"/>
      <c r="G14" s="2365"/>
      <c r="H14" s="2365"/>
      <c r="I14" s="2365"/>
      <c r="J14" s="2365"/>
    </row>
    <row r="15" spans="1:10" s="10" customFormat="1" ht="15" hidden="1" customHeight="1" x14ac:dyDescent="0.2">
      <c r="A15" s="228"/>
      <c r="B15" s="228"/>
      <c r="C15" s="228"/>
      <c r="D15" s="228"/>
      <c r="E15" s="228"/>
      <c r="F15" s="228"/>
      <c r="G15" s="228"/>
      <c r="H15" s="228"/>
      <c r="I15" s="228"/>
      <c r="J15" s="228"/>
    </row>
    <row r="16" spans="1:10" s="10" customFormat="1" ht="15" customHeight="1" x14ac:dyDescent="0.2">
      <c r="A16" s="210" t="s">
        <v>264</v>
      </c>
      <c r="B16" s="210"/>
      <c r="C16" s="210"/>
      <c r="D16" s="210"/>
      <c r="E16" s="210"/>
      <c r="F16" s="210"/>
      <c r="G16" s="210"/>
      <c r="H16" s="210"/>
      <c r="I16" s="210"/>
      <c r="J16" s="210"/>
    </row>
    <row r="17" spans="1:18" s="10" customFormat="1" ht="15" customHeight="1" x14ac:dyDescent="0.2">
      <c r="A17" s="210"/>
      <c r="B17" s="210"/>
      <c r="C17" s="210"/>
      <c r="D17" s="210"/>
      <c r="E17" s="210"/>
      <c r="F17" s="210"/>
      <c r="G17" s="210"/>
      <c r="H17" s="210"/>
      <c r="I17" s="210"/>
      <c r="J17" s="210"/>
    </row>
    <row r="18" spans="1:18" s="10" customFormat="1" ht="15" customHeight="1" x14ac:dyDescent="0.2">
      <c r="A18" s="2366" t="s">
        <v>265</v>
      </c>
      <c r="B18" s="2366"/>
      <c r="C18" s="2366"/>
      <c r="D18" s="2366"/>
      <c r="E18" s="2366"/>
      <c r="F18" s="2366"/>
      <c r="G18" s="2366"/>
      <c r="H18" s="2366"/>
      <c r="I18" s="2366"/>
      <c r="J18" s="2366"/>
    </row>
    <row r="19" spans="1:18" s="10" customFormat="1" ht="15" x14ac:dyDescent="0.2">
      <c r="A19" s="2366"/>
      <c r="B19" s="2366"/>
      <c r="C19" s="2366"/>
      <c r="D19" s="2366"/>
      <c r="E19" s="2366"/>
      <c r="F19" s="2366"/>
      <c r="G19" s="2366"/>
      <c r="H19" s="2366"/>
      <c r="I19" s="2366"/>
      <c r="J19" s="2366"/>
    </row>
    <row r="20" spans="1:18" ht="15.75" customHeight="1" x14ac:dyDescent="0.2">
      <c r="A20" s="703"/>
      <c r="B20" s="703"/>
      <c r="C20" s="703"/>
      <c r="D20" s="703"/>
      <c r="E20" s="703"/>
      <c r="F20" s="703"/>
      <c r="G20" s="703"/>
      <c r="H20" s="703"/>
      <c r="I20" s="703"/>
      <c r="J20" s="703"/>
    </row>
    <row r="21" spans="1:18" ht="15" customHeight="1" x14ac:dyDescent="0.2">
      <c r="A21" s="2364" t="s">
        <v>422</v>
      </c>
      <c r="B21" s="2364"/>
      <c r="C21" s="2364"/>
      <c r="D21" s="2364"/>
      <c r="E21" s="2364"/>
      <c r="F21" s="2364"/>
      <c r="G21" s="2364"/>
      <c r="H21" s="2364"/>
      <c r="I21" s="2364"/>
      <c r="J21" s="2364"/>
    </row>
    <row r="22" spans="1:18" ht="15" customHeight="1" x14ac:dyDescent="0.2">
      <c r="A22" s="2364"/>
      <c r="B22" s="2364"/>
      <c r="C22" s="2364"/>
      <c r="D22" s="2364"/>
      <c r="E22" s="2364"/>
      <c r="F22" s="2364"/>
      <c r="G22" s="2364"/>
      <c r="H22" s="2364"/>
      <c r="I22" s="2364"/>
      <c r="J22" s="2364"/>
    </row>
    <row r="23" spans="1:18" x14ac:dyDescent="0.2">
      <c r="A23" s="633"/>
      <c r="B23" s="633"/>
      <c r="C23" s="633"/>
      <c r="D23" s="633"/>
      <c r="E23" s="633"/>
      <c r="F23" s="633"/>
      <c r="G23" s="633"/>
      <c r="H23" s="633"/>
      <c r="I23" s="633"/>
      <c r="J23" s="633"/>
    </row>
    <row r="24" spans="1:18" ht="12.75" hidden="1" customHeight="1" x14ac:dyDescent="0.2">
      <c r="A24" s="2358" t="s">
        <v>438</v>
      </c>
      <c r="B24" s="2359"/>
      <c r="C24" s="2359"/>
      <c r="D24" s="2359"/>
      <c r="E24" s="2359"/>
      <c r="F24" s="2359"/>
      <c r="G24" s="2359"/>
      <c r="H24" s="2359"/>
      <c r="I24" s="2359"/>
      <c r="J24" s="2360"/>
      <c r="K24" s="601"/>
      <c r="L24" s="601"/>
      <c r="M24" s="601"/>
      <c r="N24" s="601"/>
      <c r="O24" s="601"/>
      <c r="P24" s="601"/>
      <c r="Q24" s="601"/>
      <c r="R24" s="601"/>
    </row>
    <row r="25" spans="1:18" ht="12.75" hidden="1" customHeight="1" x14ac:dyDescent="0.2">
      <c r="A25" s="2361"/>
      <c r="B25" s="2362"/>
      <c r="C25" s="2362"/>
      <c r="D25" s="2362"/>
      <c r="E25" s="2362"/>
      <c r="F25" s="2362"/>
      <c r="G25" s="2362"/>
      <c r="H25" s="2362"/>
      <c r="I25" s="2362"/>
      <c r="J25" s="2363"/>
      <c r="K25" s="601"/>
      <c r="L25" s="601"/>
      <c r="M25" s="601"/>
      <c r="N25" s="601"/>
      <c r="O25" s="601"/>
      <c r="P25" s="601"/>
      <c r="Q25" s="601"/>
      <c r="R25" s="601"/>
    </row>
    <row r="26" spans="1:18" ht="12.75" hidden="1" customHeight="1" x14ac:dyDescent="0.2">
      <c r="A26" s="2361"/>
      <c r="B26" s="2362"/>
      <c r="C26" s="2362"/>
      <c r="D26" s="2362"/>
      <c r="E26" s="2362"/>
      <c r="F26" s="2362"/>
      <c r="G26" s="2362"/>
      <c r="H26" s="2362"/>
      <c r="I26" s="2362"/>
      <c r="J26" s="2363"/>
      <c r="K26" s="601"/>
      <c r="L26" s="601"/>
      <c r="M26" s="601"/>
      <c r="N26" s="601"/>
      <c r="O26" s="601"/>
      <c r="P26" s="601"/>
      <c r="Q26" s="601"/>
      <c r="R26" s="601"/>
    </row>
    <row r="27" spans="1:18" ht="12.75" hidden="1" customHeight="1" x14ac:dyDescent="0.2">
      <c r="A27" s="2361"/>
      <c r="B27" s="2362"/>
      <c r="C27" s="2362"/>
      <c r="D27" s="2362"/>
      <c r="E27" s="2362"/>
      <c r="F27" s="2362"/>
      <c r="G27" s="2362"/>
      <c r="H27" s="2362"/>
      <c r="I27" s="2362"/>
      <c r="J27" s="2363"/>
      <c r="K27" s="601"/>
      <c r="L27" s="601"/>
      <c r="M27" s="601"/>
      <c r="N27" s="601"/>
      <c r="O27" s="601"/>
      <c r="P27" s="601"/>
      <c r="Q27" s="601"/>
      <c r="R27" s="601"/>
    </row>
    <row r="28" spans="1:18" ht="12.75" hidden="1" customHeight="1" x14ac:dyDescent="0.2">
      <c r="A28" s="2361"/>
      <c r="B28" s="2362"/>
      <c r="C28" s="2362"/>
      <c r="D28" s="2362"/>
      <c r="E28" s="2362"/>
      <c r="F28" s="2362"/>
      <c r="G28" s="2362"/>
      <c r="H28" s="2362"/>
      <c r="I28" s="2362"/>
      <c r="J28" s="2363"/>
      <c r="K28" s="601"/>
      <c r="L28" s="601"/>
      <c r="M28" s="601"/>
      <c r="N28" s="601"/>
      <c r="O28" s="601"/>
      <c r="P28" s="601"/>
      <c r="Q28" s="601"/>
      <c r="R28" s="601"/>
    </row>
    <row r="29" spans="1:18" ht="28.5" hidden="1" customHeight="1" x14ac:dyDescent="0.2">
      <c r="A29" s="2361"/>
      <c r="B29" s="2362"/>
      <c r="C29" s="2362"/>
      <c r="D29" s="2362"/>
      <c r="E29" s="2362"/>
      <c r="F29" s="2362"/>
      <c r="G29" s="2362"/>
      <c r="H29" s="2362"/>
      <c r="I29" s="2362"/>
      <c r="J29" s="2363"/>
      <c r="K29" s="601"/>
      <c r="L29" s="601"/>
      <c r="M29" s="601"/>
      <c r="N29" s="601"/>
      <c r="O29" s="601"/>
      <c r="P29" s="601"/>
      <c r="Q29" s="601"/>
      <c r="R29" s="601"/>
    </row>
    <row r="30" spans="1:18" ht="5.25" hidden="1" customHeight="1" x14ac:dyDescent="0.2">
      <c r="A30" s="634"/>
      <c r="B30" s="635"/>
      <c r="C30" s="635"/>
      <c r="D30" s="635"/>
      <c r="E30" s="635"/>
      <c r="F30" s="635"/>
      <c r="G30" s="635"/>
      <c r="H30" s="635"/>
      <c r="I30" s="635"/>
      <c r="J30" s="636"/>
      <c r="K30" s="595"/>
      <c r="L30" s="595"/>
      <c r="M30" s="595"/>
      <c r="N30" s="595"/>
      <c r="O30" s="595"/>
      <c r="P30" s="595"/>
      <c r="Q30" s="595"/>
      <c r="R30" s="595"/>
    </row>
    <row r="31" spans="1:18" ht="15.75" hidden="1" customHeight="1" x14ac:dyDescent="0.25">
      <c r="A31" s="2354" t="s">
        <v>361</v>
      </c>
      <c r="B31" s="2355"/>
      <c r="C31" s="2355"/>
      <c r="D31" s="2355"/>
      <c r="E31" s="2355"/>
      <c r="F31" s="2355"/>
      <c r="G31" s="2355"/>
      <c r="H31" s="2355"/>
      <c r="I31" s="2356" t="e">
        <f>'SF Illustration - 4 Plans'!F56/12*14</f>
        <v>#VALUE!</v>
      </c>
      <c r="J31" s="2357"/>
      <c r="K31" s="603"/>
      <c r="L31" s="603"/>
      <c r="M31" s="603"/>
      <c r="N31" s="603"/>
      <c r="O31" s="603"/>
      <c r="P31" s="97"/>
      <c r="Q31" s="602"/>
      <c r="R31" s="602"/>
    </row>
    <row r="32" spans="1:18" ht="15.75" hidden="1" thickBot="1" x14ac:dyDescent="0.25">
      <c r="A32" s="637" t="s">
        <v>362</v>
      </c>
      <c r="B32" s="638"/>
      <c r="C32" s="638"/>
      <c r="D32" s="638"/>
      <c r="E32" s="639"/>
      <c r="F32" s="639"/>
      <c r="G32" s="639"/>
      <c r="H32" s="639"/>
      <c r="I32" s="639"/>
      <c r="J32" s="640"/>
      <c r="K32" s="600"/>
      <c r="L32" s="600"/>
      <c r="M32" s="600"/>
      <c r="N32" s="600"/>
      <c r="O32" s="600"/>
      <c r="P32" s="600"/>
      <c r="Q32" s="600"/>
      <c r="R32" s="595"/>
    </row>
    <row r="33" spans="1:10" hidden="1" x14ac:dyDescent="0.2">
      <c r="A33" s="633"/>
      <c r="B33" s="633"/>
      <c r="C33" s="633"/>
      <c r="D33" s="633"/>
      <c r="E33" s="633"/>
      <c r="F33" s="633"/>
      <c r="G33" s="633"/>
      <c r="H33" s="633"/>
      <c r="I33" s="633"/>
      <c r="J33" s="633"/>
    </row>
    <row r="34" spans="1:10" x14ac:dyDescent="0.2">
      <c r="A34" s="633"/>
      <c r="B34" s="633"/>
      <c r="C34" s="633"/>
      <c r="D34" s="633"/>
      <c r="E34" s="633"/>
      <c r="F34" s="633"/>
      <c r="G34" s="633"/>
      <c r="H34" s="633"/>
      <c r="I34" s="633"/>
      <c r="J34" s="633"/>
    </row>
    <row r="35" spans="1:10" x14ac:dyDescent="0.2">
      <c r="A35" s="633"/>
      <c r="B35" s="633"/>
      <c r="C35" s="633"/>
      <c r="D35" s="633"/>
      <c r="E35" s="633"/>
      <c r="F35" s="633"/>
      <c r="G35" s="633"/>
      <c r="H35" s="633"/>
      <c r="I35" s="633"/>
      <c r="J35" s="633"/>
    </row>
    <row r="36" spans="1:10" x14ac:dyDescent="0.2">
      <c r="A36" s="633"/>
      <c r="B36" s="633"/>
      <c r="C36" s="633"/>
      <c r="D36" s="633"/>
      <c r="E36" s="633"/>
      <c r="F36" s="633"/>
      <c r="G36" s="633"/>
      <c r="H36" s="633"/>
      <c r="I36" s="633"/>
      <c r="J36" s="633"/>
    </row>
    <row r="37" spans="1:10" x14ac:dyDescent="0.2">
      <c r="A37" s="633"/>
      <c r="B37" s="633"/>
      <c r="C37" s="633"/>
      <c r="D37" s="633"/>
      <c r="E37" s="633"/>
      <c r="F37" s="633"/>
      <c r="G37" s="633"/>
      <c r="H37" s="633"/>
      <c r="I37" s="633"/>
      <c r="J37" s="633"/>
    </row>
    <row r="38" spans="1:10" x14ac:dyDescent="0.2">
      <c r="A38" s="633"/>
      <c r="B38" s="633"/>
      <c r="C38" s="633"/>
      <c r="D38" s="633"/>
      <c r="E38" s="633"/>
      <c r="F38" s="633"/>
      <c r="G38" s="633"/>
      <c r="H38" s="633"/>
      <c r="I38" s="633"/>
      <c r="J38" s="633"/>
    </row>
    <row r="39" spans="1:10" x14ac:dyDescent="0.2">
      <c r="A39" s="633"/>
      <c r="B39" s="633"/>
      <c r="C39" s="633"/>
      <c r="D39" s="633"/>
      <c r="E39" s="633"/>
      <c r="F39" s="633"/>
      <c r="G39" s="633"/>
      <c r="H39" s="633"/>
      <c r="I39" s="633"/>
      <c r="J39" s="633"/>
    </row>
    <row r="40" spans="1:10" x14ac:dyDescent="0.2">
      <c r="A40" s="633"/>
      <c r="B40" s="633"/>
      <c r="C40" s="633"/>
      <c r="D40" s="633"/>
      <c r="E40" s="633"/>
      <c r="F40" s="633"/>
      <c r="G40" s="633"/>
      <c r="H40" s="633"/>
      <c r="I40" s="633"/>
      <c r="J40" s="633"/>
    </row>
    <row r="41" spans="1:10" x14ac:dyDescent="0.2">
      <c r="A41" s="633"/>
      <c r="B41" s="633"/>
      <c r="C41" s="633"/>
      <c r="D41" s="633"/>
      <c r="E41" s="633"/>
      <c r="F41" s="633"/>
      <c r="G41" s="633"/>
      <c r="H41" s="633"/>
      <c r="I41" s="633"/>
      <c r="J41" s="633"/>
    </row>
    <row r="42" spans="1:10" x14ac:dyDescent="0.2">
      <c r="A42" s="633"/>
      <c r="B42" s="633"/>
      <c r="C42" s="633"/>
      <c r="D42" s="633"/>
      <c r="E42" s="633"/>
      <c r="F42" s="633"/>
      <c r="G42" s="633"/>
      <c r="H42" s="633"/>
      <c r="I42" s="633"/>
      <c r="J42" s="633"/>
    </row>
    <row r="43" spans="1:10" x14ac:dyDescent="0.2">
      <c r="A43" s="633"/>
      <c r="B43" s="633"/>
      <c r="C43" s="633"/>
      <c r="D43" s="633"/>
      <c r="E43" s="633"/>
      <c r="F43" s="633"/>
      <c r="G43" s="633"/>
      <c r="H43" s="633"/>
      <c r="I43" s="633"/>
      <c r="J43" s="633"/>
    </row>
  </sheetData>
  <sheetProtection password="C683" sheet="1" objects="1" scenarios="1"/>
  <mergeCells count="9">
    <mergeCell ref="A31:H31"/>
    <mergeCell ref="I31:J31"/>
    <mergeCell ref="A24:J29"/>
    <mergeCell ref="F2:J2"/>
    <mergeCell ref="F3:J3"/>
    <mergeCell ref="A21:J22"/>
    <mergeCell ref="A6:J6"/>
    <mergeCell ref="A13:J14"/>
    <mergeCell ref="A18:J19"/>
  </mergeCells>
  <printOptions horizontalCentered="1"/>
  <pageMargins left="0.5" right="0.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58"/>
  <sheetViews>
    <sheetView workbookViewId="0">
      <selection activeCell="C54" sqref="C54:H55"/>
    </sheetView>
  </sheetViews>
  <sheetFormatPr defaultRowHeight="12.75" x14ac:dyDescent="0.2"/>
  <cols>
    <col min="1" max="2" width="1" customWidth="1"/>
    <col min="3" max="3" width="3.5703125" customWidth="1"/>
    <col min="5" max="5" width="1.42578125" customWidth="1"/>
    <col min="9" max="9" width="1.42578125" customWidth="1"/>
    <col min="10" max="11" width="7.140625" customWidth="1"/>
    <col min="12" max="12" width="1.42578125" customWidth="1"/>
    <col min="13" max="14" width="9.140625" customWidth="1"/>
    <col min="16" max="17" width="1" customWidth="1"/>
  </cols>
  <sheetData>
    <row r="1" spans="1:17" ht="16.5" thickTop="1" thickBot="1" x14ac:dyDescent="0.3">
      <c r="A1" s="70"/>
      <c r="B1" s="70"/>
      <c r="C1" s="1533" t="s">
        <v>115</v>
      </c>
      <c r="D1" s="1533"/>
      <c r="E1" s="1533"/>
      <c r="F1" s="1533"/>
      <c r="G1" s="1533"/>
      <c r="H1" s="1533"/>
      <c r="I1" s="1533"/>
      <c r="J1" s="1533"/>
      <c r="K1" s="1533"/>
      <c r="L1" s="1533"/>
      <c r="M1" s="1533"/>
      <c r="N1" s="1533"/>
      <c r="O1" s="1533"/>
      <c r="P1" s="70"/>
      <c r="Q1" s="70"/>
    </row>
    <row r="2" spans="1:17" ht="5.25" customHeight="1" thickTop="1" x14ac:dyDescent="0.25">
      <c r="C2" s="71"/>
      <c r="D2" s="71"/>
      <c r="E2" s="71"/>
      <c r="F2" s="71"/>
      <c r="G2" s="71"/>
      <c r="H2" s="71"/>
      <c r="I2" s="71"/>
      <c r="J2" s="71"/>
      <c r="K2" s="71"/>
      <c r="L2" s="71"/>
    </row>
    <row r="3" spans="1:17" ht="12.75" customHeight="1" x14ac:dyDescent="0.25">
      <c r="C3" s="71"/>
      <c r="D3" s="71"/>
      <c r="E3" s="71"/>
      <c r="F3" s="71"/>
      <c r="G3" s="71"/>
      <c r="H3" s="71"/>
      <c r="I3" s="71"/>
      <c r="J3" s="71"/>
      <c r="K3" s="71"/>
      <c r="L3" s="71"/>
      <c r="N3" s="122" t="s">
        <v>98</v>
      </c>
      <c r="O3" s="122" t="s">
        <v>99</v>
      </c>
    </row>
    <row r="4" spans="1:17" ht="3.75" customHeight="1" x14ac:dyDescent="0.2"/>
    <row r="5" spans="1:17" ht="15" customHeight="1" x14ac:dyDescent="0.2">
      <c r="C5" s="73" t="s">
        <v>9</v>
      </c>
      <c r="D5" s="1534" t="s">
        <v>116</v>
      </c>
      <c r="E5" s="1534"/>
      <c r="F5" s="1534"/>
      <c r="G5" s="1534"/>
      <c r="H5" s="1534"/>
      <c r="I5" s="1534"/>
      <c r="J5" s="1534"/>
      <c r="K5" s="1534"/>
      <c r="L5" s="1534"/>
      <c r="M5" s="1534"/>
      <c r="N5" s="139"/>
      <c r="O5" s="139"/>
    </row>
    <row r="6" spans="1:17" x14ac:dyDescent="0.2">
      <c r="D6" s="1534"/>
      <c r="E6" s="1534"/>
      <c r="F6" s="1534"/>
      <c r="G6" s="1534"/>
      <c r="H6" s="1534"/>
      <c r="I6" s="1534"/>
      <c r="J6" s="1534"/>
      <c r="K6" s="1534"/>
      <c r="L6" s="1534"/>
      <c r="M6" s="1534"/>
      <c r="N6" s="139"/>
      <c r="O6" s="139"/>
    </row>
    <row r="7" spans="1:17" x14ac:dyDescent="0.2">
      <c r="D7" s="1534"/>
      <c r="E7" s="1534"/>
      <c r="F7" s="1534"/>
      <c r="G7" s="1534"/>
      <c r="H7" s="1534"/>
      <c r="I7" s="1534"/>
      <c r="J7" s="1534"/>
      <c r="K7" s="1534"/>
      <c r="L7" s="1534"/>
      <c r="M7" s="1534"/>
      <c r="N7" s="139"/>
      <c r="O7" s="139"/>
    </row>
    <row r="8" spans="1:17" ht="3.75" customHeight="1" x14ac:dyDescent="0.2">
      <c r="D8" s="121"/>
      <c r="E8" s="121"/>
      <c r="F8" s="121"/>
      <c r="G8" s="121"/>
      <c r="H8" s="121"/>
      <c r="I8" s="121"/>
      <c r="J8" s="121"/>
      <c r="K8" s="121"/>
      <c r="L8" s="121"/>
      <c r="M8" s="121"/>
      <c r="N8" s="139"/>
      <c r="O8" s="139"/>
    </row>
    <row r="9" spans="1:17" ht="15" customHeight="1" x14ac:dyDescent="0.2">
      <c r="C9" s="73" t="s">
        <v>117</v>
      </c>
      <c r="D9" s="1535" t="s">
        <v>189</v>
      </c>
      <c r="E9" s="1534"/>
      <c r="F9" s="1534"/>
      <c r="G9" s="1534"/>
      <c r="H9" s="1534"/>
      <c r="I9" s="1534"/>
      <c r="J9" s="1534"/>
      <c r="K9" s="1534"/>
      <c r="L9" s="1534"/>
      <c r="M9" s="1534"/>
      <c r="N9" s="146"/>
      <c r="O9" s="146"/>
      <c r="P9" s="72"/>
      <c r="Q9" s="72"/>
    </row>
    <row r="10" spans="1:17" x14ac:dyDescent="0.2">
      <c r="D10" s="1534"/>
      <c r="E10" s="1534"/>
      <c r="F10" s="1534"/>
      <c r="G10" s="1534"/>
      <c r="H10" s="1534"/>
      <c r="I10" s="1534"/>
      <c r="J10" s="1534"/>
      <c r="K10" s="1534"/>
      <c r="L10" s="1534"/>
      <c r="M10" s="1534"/>
      <c r="N10" s="139"/>
      <c r="O10" s="139"/>
    </row>
    <row r="11" spans="1:17" x14ac:dyDescent="0.2">
      <c r="D11" s="1534"/>
      <c r="E11" s="1534"/>
      <c r="F11" s="1534"/>
      <c r="G11" s="1534"/>
      <c r="H11" s="1534"/>
      <c r="I11" s="1534"/>
      <c r="J11" s="1534"/>
      <c r="K11" s="1534"/>
      <c r="L11" s="1534"/>
      <c r="M11" s="1534"/>
      <c r="N11" s="139"/>
      <c r="O11" s="139"/>
    </row>
    <row r="12" spans="1:17" x14ac:dyDescent="0.2">
      <c r="D12" s="1534"/>
      <c r="E12" s="1534"/>
      <c r="F12" s="1534"/>
      <c r="G12" s="1534"/>
      <c r="H12" s="1534"/>
      <c r="I12" s="1534"/>
      <c r="J12" s="1534"/>
      <c r="K12" s="1534"/>
      <c r="L12" s="1534"/>
      <c r="M12" s="1534"/>
      <c r="N12" s="139"/>
      <c r="O12" s="139"/>
    </row>
    <row r="13" spans="1:17" x14ac:dyDescent="0.2">
      <c r="D13" s="1534"/>
      <c r="E13" s="1534"/>
      <c r="F13" s="1534"/>
      <c r="G13" s="1534"/>
      <c r="H13" s="1534"/>
      <c r="I13" s="1534"/>
      <c r="J13" s="1534"/>
      <c r="K13" s="1534"/>
      <c r="L13" s="1534"/>
      <c r="M13" s="1534"/>
      <c r="N13" s="139"/>
      <c r="O13" s="139"/>
    </row>
    <row r="14" spans="1:17" x14ac:dyDescent="0.2">
      <c r="D14" s="1534"/>
      <c r="E14" s="1534"/>
      <c r="F14" s="1534"/>
      <c r="G14" s="1534"/>
      <c r="H14" s="1534"/>
      <c r="I14" s="1534"/>
      <c r="J14" s="1534"/>
      <c r="K14" s="1534"/>
      <c r="L14" s="1534"/>
      <c r="M14" s="1534"/>
      <c r="N14" s="139"/>
      <c r="O14" s="139"/>
    </row>
    <row r="15" spans="1:17" x14ac:dyDescent="0.2">
      <c r="D15" s="1534"/>
      <c r="E15" s="1534"/>
      <c r="F15" s="1534"/>
      <c r="G15" s="1534"/>
      <c r="H15" s="1534"/>
      <c r="I15" s="1534"/>
      <c r="J15" s="1534"/>
      <c r="K15" s="1534"/>
      <c r="L15" s="1534"/>
      <c r="M15" s="1534"/>
      <c r="N15" s="139"/>
      <c r="O15" s="139"/>
    </row>
    <row r="16" spans="1:17" x14ac:dyDescent="0.2">
      <c r="D16" s="1534"/>
      <c r="E16" s="1534"/>
      <c r="F16" s="1534"/>
      <c r="G16" s="1534"/>
      <c r="H16" s="1534"/>
      <c r="I16" s="1534"/>
      <c r="J16" s="1534"/>
      <c r="K16" s="1534"/>
      <c r="L16" s="1534"/>
      <c r="M16" s="1534"/>
      <c r="N16" s="139"/>
      <c r="O16" s="139"/>
    </row>
    <row r="17" spans="3:15" ht="4.5" customHeight="1" x14ac:dyDescent="0.2"/>
    <row r="18" spans="3:15" ht="30" customHeight="1" x14ac:dyDescent="0.2">
      <c r="C18" s="1536" t="s">
        <v>118</v>
      </c>
      <c r="D18" s="1536"/>
      <c r="E18" s="74"/>
      <c r="F18" s="1536" t="s">
        <v>119</v>
      </c>
      <c r="G18" s="1536"/>
      <c r="H18" s="1536"/>
      <c r="I18" s="74"/>
      <c r="J18" s="1537" t="s">
        <v>120</v>
      </c>
      <c r="K18" s="1537"/>
      <c r="L18" s="75"/>
      <c r="M18" s="1536" t="s">
        <v>121</v>
      </c>
      <c r="N18" s="1536"/>
      <c r="O18" s="1536"/>
    </row>
    <row r="19" spans="3:15" x14ac:dyDescent="0.2">
      <c r="C19" s="1531"/>
      <c r="D19" s="1531"/>
      <c r="E19" s="153"/>
      <c r="F19" s="1531"/>
      <c r="G19" s="1532"/>
      <c r="H19" s="1532"/>
      <c r="I19" s="153"/>
      <c r="J19" s="1531"/>
      <c r="K19" s="1532"/>
      <c r="L19" s="153"/>
      <c r="M19" s="1531"/>
      <c r="N19" s="1532"/>
      <c r="O19" s="1532"/>
    </row>
    <row r="20" spans="3:15" x14ac:dyDescent="0.2">
      <c r="C20" s="1529"/>
      <c r="D20" s="1529"/>
      <c r="E20" s="153"/>
      <c r="F20" s="1529"/>
      <c r="G20" s="1529"/>
      <c r="H20" s="1529"/>
      <c r="I20" s="153"/>
      <c r="J20" s="1529"/>
      <c r="K20" s="1529"/>
      <c r="L20" s="153"/>
      <c r="M20" s="1529"/>
      <c r="N20" s="1529"/>
      <c r="O20" s="1529"/>
    </row>
    <row r="21" spans="3:15" x14ac:dyDescent="0.2">
      <c r="C21" s="1529"/>
      <c r="D21" s="1529"/>
      <c r="E21" s="153"/>
      <c r="F21" s="1529"/>
      <c r="G21" s="1529"/>
      <c r="H21" s="1529"/>
      <c r="I21" s="153"/>
      <c r="J21" s="1529"/>
      <c r="K21" s="1529"/>
      <c r="L21" s="153"/>
      <c r="M21" s="1529"/>
      <c r="N21" s="1529"/>
      <c r="O21" s="1529"/>
    </row>
    <row r="22" spans="3:15" x14ac:dyDescent="0.2">
      <c r="C22" s="1529"/>
      <c r="D22" s="1529"/>
      <c r="E22" s="153"/>
      <c r="F22" s="1529"/>
      <c r="G22" s="1529"/>
      <c r="H22" s="1529"/>
      <c r="I22" s="153"/>
      <c r="J22" s="1529"/>
      <c r="K22" s="1529"/>
      <c r="L22" s="153"/>
      <c r="M22" s="1529"/>
      <c r="N22" s="1529"/>
      <c r="O22" s="1529"/>
    </row>
    <row r="23" spans="3:15" x14ac:dyDescent="0.2">
      <c r="C23" s="1529"/>
      <c r="D23" s="1529"/>
      <c r="E23" s="153"/>
      <c r="F23" s="1529"/>
      <c r="G23" s="1529"/>
      <c r="H23" s="1529"/>
      <c r="I23" s="153"/>
      <c r="J23" s="1529"/>
      <c r="K23" s="1529"/>
      <c r="L23" s="153"/>
      <c r="M23" s="1529"/>
      <c r="N23" s="1529"/>
      <c r="O23" s="1529"/>
    </row>
    <row r="25" spans="3:15" x14ac:dyDescent="0.2">
      <c r="C25" s="9" t="s">
        <v>13</v>
      </c>
      <c r="D25" s="1534" t="s">
        <v>122</v>
      </c>
      <c r="E25" s="1534"/>
      <c r="F25" s="1534"/>
      <c r="G25" s="1534"/>
      <c r="H25" s="1534"/>
      <c r="I25" s="1534"/>
      <c r="J25" s="1534"/>
      <c r="K25" s="1534"/>
      <c r="L25" s="1534"/>
      <c r="M25" s="1534"/>
      <c r="N25" s="139"/>
      <c r="O25" s="139"/>
    </row>
    <row r="26" spans="3:15" x14ac:dyDescent="0.2">
      <c r="D26" s="1534"/>
      <c r="E26" s="1534"/>
      <c r="F26" s="1534"/>
      <c r="G26" s="1534"/>
      <c r="H26" s="1534"/>
      <c r="I26" s="1534"/>
      <c r="J26" s="1534"/>
      <c r="K26" s="1534"/>
      <c r="L26" s="1534"/>
      <c r="M26" s="1534"/>
      <c r="N26" s="139"/>
      <c r="O26" s="139"/>
    </row>
    <row r="28" spans="3:15" ht="15" x14ac:dyDescent="0.25">
      <c r="C28" s="1530" t="s">
        <v>123</v>
      </c>
      <c r="D28" s="1530"/>
      <c r="E28" s="1530"/>
      <c r="F28" s="1530"/>
      <c r="G28" s="1530"/>
      <c r="H28" s="1530"/>
      <c r="I28" s="1530"/>
      <c r="J28" s="1530"/>
      <c r="K28" s="1530"/>
      <c r="M28" s="1530" t="s">
        <v>124</v>
      </c>
      <c r="N28" s="1530"/>
      <c r="O28" s="1530"/>
    </row>
    <row r="29" spans="3:15" x14ac:dyDescent="0.2">
      <c r="C29" s="1532"/>
      <c r="D29" s="1532"/>
      <c r="E29" s="1532"/>
      <c r="F29" s="1532"/>
      <c r="G29" s="1532"/>
      <c r="H29" s="1532"/>
      <c r="I29" s="1532"/>
      <c r="J29" s="1532"/>
      <c r="K29" s="1532"/>
      <c r="L29" s="153"/>
      <c r="M29" s="1532"/>
      <c r="N29" s="1532"/>
      <c r="O29" s="1532"/>
    </row>
    <row r="30" spans="3:15" x14ac:dyDescent="0.2">
      <c r="C30" s="1529"/>
      <c r="D30" s="1529"/>
      <c r="E30" s="1529"/>
      <c r="F30" s="1529"/>
      <c r="G30" s="1529"/>
      <c r="H30" s="1529"/>
      <c r="I30" s="1529"/>
      <c r="J30" s="1529"/>
      <c r="K30" s="1529"/>
      <c r="L30" s="153"/>
      <c r="M30" s="1529"/>
      <c r="N30" s="1529"/>
      <c r="O30" s="1529"/>
    </row>
    <row r="31" spans="3:15" x14ac:dyDescent="0.2">
      <c r="M31" s="139"/>
      <c r="N31" s="139"/>
      <c r="O31" s="139"/>
    </row>
    <row r="32" spans="3:15" x14ac:dyDescent="0.2">
      <c r="C32" s="9" t="s">
        <v>16</v>
      </c>
      <c r="D32" t="s">
        <v>125</v>
      </c>
      <c r="M32" s="139"/>
      <c r="N32" s="139"/>
      <c r="O32" s="139"/>
    </row>
    <row r="33" spans="3:15" x14ac:dyDescent="0.2">
      <c r="M33" s="139"/>
      <c r="N33" s="139"/>
      <c r="O33" s="139"/>
    </row>
    <row r="34" spans="3:15" ht="15" x14ac:dyDescent="0.25">
      <c r="C34" s="1530" t="s">
        <v>126</v>
      </c>
      <c r="D34" s="1530"/>
      <c r="E34" s="1530"/>
      <c r="F34" s="1530"/>
      <c r="G34" s="1530"/>
      <c r="H34" s="1530"/>
      <c r="I34" s="1530"/>
      <c r="J34" s="1530"/>
      <c r="K34" s="1530"/>
      <c r="M34" s="1530" t="s">
        <v>127</v>
      </c>
      <c r="N34" s="1530"/>
      <c r="O34" s="1530"/>
    </row>
    <row r="35" spans="3:15" x14ac:dyDescent="0.2">
      <c r="C35" s="1531"/>
      <c r="D35" s="1532"/>
      <c r="E35" s="1532"/>
      <c r="F35" s="1532"/>
      <c r="G35" s="1532"/>
      <c r="H35" s="1532"/>
      <c r="I35" s="1532"/>
      <c r="J35" s="1532"/>
      <c r="K35" s="1532"/>
      <c r="L35" s="153"/>
      <c r="M35" s="1545"/>
      <c r="N35" s="1532"/>
      <c r="O35" s="1532"/>
    </row>
    <row r="36" spans="3:15" x14ac:dyDescent="0.2">
      <c r="C36" s="1529"/>
      <c r="D36" s="1529"/>
      <c r="E36" s="1529"/>
      <c r="F36" s="1529"/>
      <c r="G36" s="1529"/>
      <c r="H36" s="1529"/>
      <c r="I36" s="1529"/>
      <c r="J36" s="1529"/>
      <c r="K36" s="1529"/>
      <c r="L36" s="153"/>
      <c r="M36" s="1529"/>
      <c r="N36" s="1529"/>
      <c r="O36" s="1529"/>
    </row>
    <row r="37" spans="3:15" ht="9" customHeight="1" x14ac:dyDescent="0.2"/>
    <row r="38" spans="3:15" x14ac:dyDescent="0.2">
      <c r="C38" s="9" t="s">
        <v>18</v>
      </c>
      <c r="D38" s="1534" t="s">
        <v>128</v>
      </c>
      <c r="E38" s="1534"/>
      <c r="F38" s="1534"/>
      <c r="G38" s="1534"/>
      <c r="H38" s="1534"/>
      <c r="I38" s="1534"/>
      <c r="J38" s="1534"/>
      <c r="K38" s="1534"/>
      <c r="L38" s="1534"/>
      <c r="M38" s="1534"/>
      <c r="N38" s="139"/>
      <c r="O38" s="139"/>
    </row>
    <row r="39" spans="3:15" x14ac:dyDescent="0.2">
      <c r="D39" s="1534"/>
      <c r="E39" s="1534"/>
      <c r="F39" s="1534"/>
      <c r="G39" s="1534"/>
      <c r="H39" s="1534"/>
      <c r="I39" s="1534"/>
      <c r="J39" s="1534"/>
      <c r="K39" s="1534"/>
      <c r="L39" s="1534"/>
      <c r="M39" s="1534"/>
      <c r="N39" s="139"/>
      <c r="O39" s="139"/>
    </row>
    <row r="40" spans="3:15" ht="9" customHeight="1" x14ac:dyDescent="0.2"/>
    <row r="41" spans="3:15" ht="15" x14ac:dyDescent="0.25">
      <c r="C41" s="1530" t="s">
        <v>129</v>
      </c>
      <c r="D41" s="1530"/>
      <c r="F41" s="1530" t="s">
        <v>130</v>
      </c>
      <c r="G41" s="1530"/>
      <c r="H41" s="1530"/>
      <c r="J41" s="1530" t="s">
        <v>131</v>
      </c>
      <c r="K41" s="1530"/>
      <c r="M41" s="1530" t="s">
        <v>132</v>
      </c>
      <c r="N41" s="1530"/>
      <c r="O41" s="1530"/>
    </row>
    <row r="42" spans="3:15" x14ac:dyDescent="0.2">
      <c r="C42" s="1532"/>
      <c r="D42" s="1532"/>
      <c r="E42" s="153"/>
      <c r="F42" s="1532"/>
      <c r="G42" s="1532"/>
      <c r="H42" s="1532"/>
      <c r="I42" s="153"/>
      <c r="J42" s="1532"/>
      <c r="K42" s="1532"/>
      <c r="L42" s="153"/>
      <c r="M42" s="1532"/>
      <c r="N42" s="1532"/>
      <c r="O42" s="1532"/>
    </row>
    <row r="43" spans="3:15" x14ac:dyDescent="0.2">
      <c r="C43" s="1529"/>
      <c r="D43" s="1529"/>
      <c r="E43" s="153"/>
      <c r="F43" s="1529"/>
      <c r="G43" s="1529"/>
      <c r="H43" s="1529"/>
      <c r="I43" s="153"/>
      <c r="J43" s="1529"/>
      <c r="K43" s="1529"/>
      <c r="L43" s="153"/>
      <c r="M43" s="1529"/>
      <c r="N43" s="1529"/>
      <c r="O43" s="1529"/>
    </row>
    <row r="44" spans="3:15" ht="9" customHeight="1" x14ac:dyDescent="0.2"/>
    <row r="45" spans="3:15" x14ac:dyDescent="0.2">
      <c r="C45" s="9" t="s">
        <v>22</v>
      </c>
      <c r="D45" s="1534" t="s">
        <v>133</v>
      </c>
      <c r="E45" s="1534"/>
      <c r="F45" s="1534"/>
      <c r="G45" s="1534"/>
      <c r="H45" s="1534"/>
      <c r="I45" s="1534"/>
      <c r="J45" s="1534"/>
      <c r="K45" s="1534"/>
      <c r="L45" s="1534"/>
      <c r="M45" s="1534"/>
      <c r="N45" s="139"/>
      <c r="O45" s="139"/>
    </row>
    <row r="46" spans="3:15" x14ac:dyDescent="0.2">
      <c r="D46" s="1534"/>
      <c r="E46" s="1534"/>
      <c r="F46" s="1534"/>
      <c r="G46" s="1534"/>
      <c r="H46" s="1534"/>
      <c r="I46" s="1534"/>
      <c r="J46" s="1534"/>
      <c r="K46" s="1534"/>
      <c r="L46" s="1534"/>
      <c r="M46" s="1534"/>
      <c r="N46" s="139"/>
      <c r="O46" s="139"/>
    </row>
    <row r="47" spans="3:15" ht="15" x14ac:dyDescent="0.25">
      <c r="C47" s="1530" t="s">
        <v>129</v>
      </c>
      <c r="D47" s="1530"/>
      <c r="F47" s="1530" t="s">
        <v>130</v>
      </c>
      <c r="G47" s="1530"/>
      <c r="H47" s="1530"/>
      <c r="J47" s="1530" t="s">
        <v>131</v>
      </c>
      <c r="K47" s="1530"/>
      <c r="M47" s="1530" t="s">
        <v>132</v>
      </c>
      <c r="N47" s="1530"/>
      <c r="O47" s="1530"/>
    </row>
    <row r="48" spans="3:15" ht="18.75" customHeight="1" x14ac:dyDescent="0.2">
      <c r="C48" s="1532"/>
      <c r="D48" s="1532"/>
      <c r="E48" s="153"/>
      <c r="F48" s="1532"/>
      <c r="G48" s="1532"/>
      <c r="H48" s="1532"/>
      <c r="I48" s="153"/>
      <c r="J48" s="1532"/>
      <c r="K48" s="1532"/>
      <c r="L48" s="153"/>
      <c r="M48" s="1532"/>
      <c r="N48" s="1532"/>
      <c r="O48" s="1532"/>
    </row>
    <row r="49" spans="1:17" x14ac:dyDescent="0.2">
      <c r="C49" s="1529"/>
      <c r="D49" s="1529"/>
      <c r="E49" s="153"/>
      <c r="F49" s="1529"/>
      <c r="G49" s="1529"/>
      <c r="H49" s="1529"/>
      <c r="I49" s="153"/>
      <c r="J49" s="1529"/>
      <c r="K49" s="1529"/>
      <c r="L49" s="153"/>
      <c r="M49" s="1529"/>
      <c r="N49" s="1529"/>
      <c r="O49" s="1529"/>
    </row>
    <row r="50" spans="1:17" ht="7.5" customHeight="1" thickBot="1" x14ac:dyDescent="0.25"/>
    <row r="51" spans="1:17" ht="7.5" customHeight="1" thickTop="1" x14ac:dyDescent="0.2">
      <c r="A51" s="76"/>
      <c r="B51" s="76"/>
      <c r="C51" s="76"/>
      <c r="D51" s="76"/>
      <c r="E51" s="76"/>
      <c r="F51" s="76"/>
      <c r="G51" s="76"/>
      <c r="H51" s="76"/>
      <c r="I51" s="76"/>
      <c r="J51" s="76"/>
      <c r="K51" s="76"/>
      <c r="L51" s="76"/>
      <c r="M51" s="76"/>
      <c r="N51" s="76"/>
      <c r="O51" s="76"/>
      <c r="P51" s="76"/>
      <c r="Q51" s="76"/>
    </row>
    <row r="52" spans="1:17" ht="17.25" customHeight="1" x14ac:dyDescent="0.2">
      <c r="C52" s="1538" t="s">
        <v>134</v>
      </c>
      <c r="D52" s="1538"/>
      <c r="E52" s="1538"/>
      <c r="F52" s="1538"/>
      <c r="G52" s="1538"/>
      <c r="H52" s="1538"/>
      <c r="I52" s="1538"/>
      <c r="J52" s="1538"/>
      <c r="K52" s="1538"/>
      <c r="L52" s="1538"/>
      <c r="M52" s="1538"/>
      <c r="N52" s="1538"/>
      <c r="O52" s="1538"/>
    </row>
    <row r="53" spans="1:17" x14ac:dyDescent="0.2">
      <c r="C53" s="1538"/>
      <c r="D53" s="1538"/>
      <c r="E53" s="1538"/>
      <c r="F53" s="1538"/>
      <c r="G53" s="1538"/>
      <c r="H53" s="1538"/>
      <c r="I53" s="1538"/>
      <c r="J53" s="1538"/>
      <c r="K53" s="1538"/>
      <c r="L53" s="1538"/>
      <c r="M53" s="1538"/>
      <c r="N53" s="1538"/>
      <c r="O53" s="1538"/>
    </row>
    <row r="54" spans="1:17" x14ac:dyDescent="0.2">
      <c r="C54" s="1541"/>
      <c r="D54" s="1541"/>
      <c r="E54" s="1541"/>
      <c r="F54" s="1541"/>
      <c r="G54" s="1541"/>
      <c r="H54" s="1541"/>
      <c r="I54" s="139"/>
      <c r="J54" s="1543"/>
      <c r="K54" s="1541"/>
      <c r="L54" s="139"/>
      <c r="M54" s="1544"/>
      <c r="N54" s="1541"/>
      <c r="O54" s="1541"/>
    </row>
    <row r="55" spans="1:17" x14ac:dyDescent="0.2">
      <c r="C55" s="1542"/>
      <c r="D55" s="1542"/>
      <c r="E55" s="1542"/>
      <c r="F55" s="1542"/>
      <c r="G55" s="1542"/>
      <c r="H55" s="1542"/>
      <c r="I55" s="139"/>
      <c r="J55" s="1542"/>
      <c r="K55" s="1542"/>
      <c r="L55" s="139"/>
      <c r="M55" s="1542"/>
      <c r="N55" s="1542"/>
      <c r="O55" s="1542"/>
    </row>
    <row r="56" spans="1:17" x14ac:dyDescent="0.2">
      <c r="C56" s="1539" t="s">
        <v>348</v>
      </c>
      <c r="D56" s="1540"/>
      <c r="E56" s="1540"/>
      <c r="F56" s="1540"/>
      <c r="G56" s="1540"/>
      <c r="H56" s="1540"/>
      <c r="J56" s="1540" t="s">
        <v>118</v>
      </c>
      <c r="K56" s="1540"/>
      <c r="M56" s="1540" t="s">
        <v>135</v>
      </c>
      <c r="N56" s="1540"/>
      <c r="O56" s="1540"/>
    </row>
    <row r="58" spans="1:17" x14ac:dyDescent="0.2">
      <c r="C58" s="406" t="s">
        <v>347</v>
      </c>
    </row>
  </sheetData>
  <sheetProtection password="C683" sheet="1" objects="1" scenarios="1" selectLockedCells="1"/>
  <mergeCells count="73">
    <mergeCell ref="C34:K34"/>
    <mergeCell ref="M34:O34"/>
    <mergeCell ref="C29:K29"/>
    <mergeCell ref="C30:K30"/>
    <mergeCell ref="M29:O29"/>
    <mergeCell ref="M30:O30"/>
    <mergeCell ref="J42:K42"/>
    <mergeCell ref="D38:M39"/>
    <mergeCell ref="C35:K35"/>
    <mergeCell ref="C36:K36"/>
    <mergeCell ref="M35:O35"/>
    <mergeCell ref="M36:O36"/>
    <mergeCell ref="F41:H41"/>
    <mergeCell ref="J41:K41"/>
    <mergeCell ref="M41:O41"/>
    <mergeCell ref="C42:D42"/>
    <mergeCell ref="C43:D43"/>
    <mergeCell ref="D45:M46"/>
    <mergeCell ref="F21:H21"/>
    <mergeCell ref="C56:H56"/>
    <mergeCell ref="J56:K56"/>
    <mergeCell ref="M56:O56"/>
    <mergeCell ref="F49:H49"/>
    <mergeCell ref="J49:K49"/>
    <mergeCell ref="M49:O49"/>
    <mergeCell ref="C54:H55"/>
    <mergeCell ref="J54:K55"/>
    <mergeCell ref="M54:O55"/>
    <mergeCell ref="C21:D21"/>
    <mergeCell ref="M21:O21"/>
    <mergeCell ref="J21:K21"/>
    <mergeCell ref="C41:D41"/>
    <mergeCell ref="J47:K47"/>
    <mergeCell ref="M47:O47"/>
    <mergeCell ref="C49:D49"/>
    <mergeCell ref="C52:O53"/>
    <mergeCell ref="C48:D48"/>
    <mergeCell ref="F48:H48"/>
    <mergeCell ref="J48:K48"/>
    <mergeCell ref="M48:O48"/>
    <mergeCell ref="C47:D47"/>
    <mergeCell ref="F47:H47"/>
    <mergeCell ref="F43:H43"/>
    <mergeCell ref="C1:O1"/>
    <mergeCell ref="D5:M7"/>
    <mergeCell ref="D9:M16"/>
    <mergeCell ref="C18:D18"/>
    <mergeCell ref="F18:H18"/>
    <mergeCell ref="J18:K18"/>
    <mergeCell ref="J43:K43"/>
    <mergeCell ref="M42:O42"/>
    <mergeCell ref="M43:O43"/>
    <mergeCell ref="F42:H42"/>
    <mergeCell ref="M18:O18"/>
    <mergeCell ref="D25:M26"/>
    <mergeCell ref="C28:K28"/>
    <mergeCell ref="C22:D22"/>
    <mergeCell ref="C23:D23"/>
    <mergeCell ref="C19:D19"/>
    <mergeCell ref="C20:D20"/>
    <mergeCell ref="M19:O19"/>
    <mergeCell ref="M20:O20"/>
    <mergeCell ref="J19:K19"/>
    <mergeCell ref="J20:K20"/>
    <mergeCell ref="F19:H19"/>
    <mergeCell ref="F20:H20"/>
    <mergeCell ref="F22:H22"/>
    <mergeCell ref="M28:O28"/>
    <mergeCell ref="F23:H23"/>
    <mergeCell ref="M22:O22"/>
    <mergeCell ref="M23:O23"/>
    <mergeCell ref="J22:K22"/>
    <mergeCell ref="J23:K23"/>
  </mergeCells>
  <printOptions horizontalCentered="1"/>
  <pageMargins left="0.7" right="0.7"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209550</xdr:colOff>
                    <xdr:row>4</xdr:row>
                    <xdr:rowOff>171450</xdr:rowOff>
                  </from>
                  <to>
                    <xdr:col>13</xdr:col>
                    <xdr:colOff>428625</xdr:colOff>
                    <xdr:row>6</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200025</xdr:colOff>
                    <xdr:row>4</xdr:row>
                    <xdr:rowOff>171450</xdr:rowOff>
                  </from>
                  <to>
                    <xdr:col>14</xdr:col>
                    <xdr:colOff>419100</xdr:colOff>
                    <xdr:row>6</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13</xdr:col>
                    <xdr:colOff>200025</xdr:colOff>
                    <xdr:row>11</xdr:row>
                    <xdr:rowOff>57150</xdr:rowOff>
                  </from>
                  <to>
                    <xdr:col>13</xdr:col>
                    <xdr:colOff>419100</xdr:colOff>
                    <xdr:row>12</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209550</xdr:colOff>
                    <xdr:row>11</xdr:row>
                    <xdr:rowOff>66675</xdr:rowOff>
                  </from>
                  <to>
                    <xdr:col>14</xdr:col>
                    <xdr:colOff>428625</xdr:colOff>
                    <xdr:row>12</xdr:row>
                    <xdr:rowOff>142875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13</xdr:col>
                    <xdr:colOff>180975</xdr:colOff>
                    <xdr:row>24</xdr:row>
                    <xdr:rowOff>85725</xdr:rowOff>
                  </from>
                  <to>
                    <xdr:col>13</xdr:col>
                    <xdr:colOff>400050</xdr:colOff>
                    <xdr:row>25</xdr:row>
                    <xdr:rowOff>133350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200025</xdr:colOff>
                    <xdr:row>24</xdr:row>
                    <xdr:rowOff>85725</xdr:rowOff>
                  </from>
                  <to>
                    <xdr:col>14</xdr:col>
                    <xdr:colOff>419100</xdr:colOff>
                    <xdr:row>25</xdr:row>
                    <xdr:rowOff>133350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13</xdr:col>
                    <xdr:colOff>142875</xdr:colOff>
                    <xdr:row>30</xdr:row>
                    <xdr:rowOff>85725</xdr:rowOff>
                  </from>
                  <to>
                    <xdr:col>13</xdr:col>
                    <xdr:colOff>361950</xdr:colOff>
                    <xdr:row>31</xdr:row>
                    <xdr:rowOff>133350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209550</xdr:colOff>
                    <xdr:row>30</xdr:row>
                    <xdr:rowOff>85725</xdr:rowOff>
                  </from>
                  <to>
                    <xdr:col>14</xdr:col>
                    <xdr:colOff>428625</xdr:colOff>
                    <xdr:row>31</xdr:row>
                    <xdr:rowOff>133350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13</xdr:col>
                    <xdr:colOff>152400</xdr:colOff>
                    <xdr:row>37</xdr:row>
                    <xdr:rowOff>85725</xdr:rowOff>
                  </from>
                  <to>
                    <xdr:col>13</xdr:col>
                    <xdr:colOff>371475</xdr:colOff>
                    <xdr:row>38</xdr:row>
                    <xdr:rowOff>133350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219075</xdr:colOff>
                    <xdr:row>37</xdr:row>
                    <xdr:rowOff>85725</xdr:rowOff>
                  </from>
                  <to>
                    <xdr:col>14</xdr:col>
                    <xdr:colOff>438150</xdr:colOff>
                    <xdr:row>38</xdr:row>
                    <xdr:rowOff>133350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13</xdr:col>
                    <xdr:colOff>133350</xdr:colOff>
                    <xdr:row>44</xdr:row>
                    <xdr:rowOff>85725</xdr:rowOff>
                  </from>
                  <to>
                    <xdr:col>13</xdr:col>
                    <xdr:colOff>352425</xdr:colOff>
                    <xdr:row>45</xdr:row>
                    <xdr:rowOff>133350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14</xdr:col>
                    <xdr:colOff>200025</xdr:colOff>
                    <xdr:row>44</xdr:row>
                    <xdr:rowOff>85725</xdr:rowOff>
                  </from>
                  <to>
                    <xdr:col>14</xdr:col>
                    <xdr:colOff>419100</xdr:colOff>
                    <xdr:row>45</xdr:row>
                    <xdr:rowOff>133350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dimension ref="A2:G35"/>
  <sheetViews>
    <sheetView topLeftCell="A2" workbookViewId="0">
      <selection activeCell="A6" sqref="A6:G6"/>
    </sheetView>
  </sheetViews>
  <sheetFormatPr defaultRowHeight="12.75" x14ac:dyDescent="0.2"/>
  <cols>
    <col min="6" max="6" width="23.85546875" bestFit="1" customWidth="1"/>
    <col min="7" max="7" width="27.85546875" customWidth="1"/>
  </cols>
  <sheetData>
    <row r="2" spans="1:7" ht="19.5" customHeight="1" x14ac:dyDescent="0.3">
      <c r="F2" s="1590" t="str">
        <f>RFP!C10</f>
        <v>Required</v>
      </c>
      <c r="G2" s="1590"/>
    </row>
    <row r="3" spans="1:7" ht="18" customHeight="1" x14ac:dyDescent="0.25">
      <c r="F3" s="1591" t="str">
        <f>RFP!G41</f>
        <v>Required</v>
      </c>
      <c r="G3" s="1591"/>
    </row>
    <row r="4" spans="1:7" x14ac:dyDescent="0.2">
      <c r="G4" s="11"/>
    </row>
    <row r="5" spans="1:7" x14ac:dyDescent="0.2">
      <c r="G5" s="11"/>
    </row>
    <row r="6" spans="1:7" ht="20.25" customHeight="1" x14ac:dyDescent="0.2">
      <c r="A6" s="1594" t="s">
        <v>8</v>
      </c>
      <c r="B6" s="1594"/>
      <c r="C6" s="1594"/>
      <c r="D6" s="1594"/>
      <c r="E6" s="1594"/>
      <c r="F6" s="1594"/>
      <c r="G6" s="1594"/>
    </row>
    <row r="7" spans="1:7" s="10" customFormat="1" ht="15" x14ac:dyDescent="0.2">
      <c r="G7" s="27"/>
    </row>
    <row r="8" spans="1:7" s="10" customFormat="1" ht="15" x14ac:dyDescent="0.2">
      <c r="G8" s="27"/>
    </row>
    <row r="9" spans="1:7" s="10" customFormat="1" ht="15.75" x14ac:dyDescent="0.25">
      <c r="A9" s="5" t="s">
        <v>9</v>
      </c>
      <c r="B9" s="10" t="s">
        <v>10</v>
      </c>
      <c r="G9" s="28">
        <v>500</v>
      </c>
    </row>
    <row r="10" spans="1:7" s="10" customFormat="1" ht="15" x14ac:dyDescent="0.2">
      <c r="G10" s="29"/>
    </row>
    <row r="11" spans="1:7" s="10" customFormat="1" ht="15.75" x14ac:dyDescent="0.25">
      <c r="A11" s="5" t="s">
        <v>11</v>
      </c>
      <c r="B11" s="10" t="s">
        <v>12</v>
      </c>
      <c r="G11" s="30">
        <v>500</v>
      </c>
    </row>
    <row r="12" spans="1:7" s="10" customFormat="1" ht="15" x14ac:dyDescent="0.2">
      <c r="G12" s="29"/>
    </row>
    <row r="13" spans="1:7" s="10" customFormat="1" ht="15.75" x14ac:dyDescent="0.25">
      <c r="A13" s="5" t="s">
        <v>13</v>
      </c>
      <c r="B13" s="10" t="s">
        <v>190</v>
      </c>
      <c r="G13" s="174">
        <v>1000</v>
      </c>
    </row>
    <row r="14" spans="1:7" s="10" customFormat="1" ht="15" x14ac:dyDescent="0.2">
      <c r="G14" s="28" t="s">
        <v>14</v>
      </c>
    </row>
    <row r="15" spans="1:7" s="10" customFormat="1" ht="17.25" customHeight="1" x14ac:dyDescent="0.25">
      <c r="A15" s="5" t="s">
        <v>15</v>
      </c>
      <c r="G15" s="28">
        <f>G9+G11+G13</f>
        <v>2000</v>
      </c>
    </row>
    <row r="16" spans="1:7" s="10" customFormat="1" ht="17.25" customHeight="1" x14ac:dyDescent="0.25">
      <c r="A16" s="5"/>
      <c r="G16" s="31"/>
    </row>
    <row r="17" spans="1:7" s="10" customFormat="1" ht="15" x14ac:dyDescent="0.2">
      <c r="G17" s="32"/>
    </row>
    <row r="18" spans="1:7" ht="15.75" x14ac:dyDescent="0.25">
      <c r="A18" s="34" t="s">
        <v>45</v>
      </c>
      <c r="G18" s="12"/>
    </row>
    <row r="19" spans="1:7" x14ac:dyDescent="0.2">
      <c r="G19" s="13"/>
    </row>
    <row r="20" spans="1:7" s="10" customFormat="1" ht="15.75" x14ac:dyDescent="0.25">
      <c r="A20" s="189" t="s">
        <v>16</v>
      </c>
      <c r="B20" s="186" t="s">
        <v>237</v>
      </c>
      <c r="C20" s="186"/>
      <c r="D20" s="186"/>
      <c r="E20" s="186"/>
      <c r="F20" s="186"/>
      <c r="G20" s="190" t="s">
        <v>17</v>
      </c>
    </row>
    <row r="21" spans="1:7" s="10" customFormat="1" ht="15" x14ac:dyDescent="0.2">
      <c r="G21" s="33"/>
    </row>
    <row r="22" spans="1:7" s="10" customFormat="1" ht="15.75" x14ac:dyDescent="0.25">
      <c r="A22" s="5" t="s">
        <v>18</v>
      </c>
      <c r="B22" s="10" t="s">
        <v>19</v>
      </c>
      <c r="F22" s="10" t="s">
        <v>14</v>
      </c>
      <c r="G22" s="879" t="s">
        <v>523</v>
      </c>
    </row>
    <row r="23" spans="1:7" x14ac:dyDescent="0.2">
      <c r="B23" s="6" t="s">
        <v>20</v>
      </c>
      <c r="G23" s="13"/>
    </row>
    <row r="24" spans="1:7" ht="14.25" x14ac:dyDescent="0.2">
      <c r="B24" s="6" t="s">
        <v>21</v>
      </c>
      <c r="G24" s="14"/>
    </row>
    <row r="25" spans="1:7" ht="15.75" x14ac:dyDescent="0.25">
      <c r="A25" s="5"/>
      <c r="B25" s="10"/>
      <c r="G25" s="15"/>
    </row>
    <row r="26" spans="1:7" ht="14.25" x14ac:dyDescent="0.3">
      <c r="B26" s="16" t="s">
        <v>14</v>
      </c>
      <c r="G26" s="11"/>
    </row>
    <row r="27" spans="1:7" ht="15.75" customHeight="1" x14ac:dyDescent="0.25">
      <c r="A27" s="2367" t="s">
        <v>320</v>
      </c>
      <c r="B27" s="2367"/>
      <c r="C27" s="2367"/>
      <c r="D27" s="2367"/>
      <c r="E27" s="2367"/>
      <c r="F27" s="2367"/>
      <c r="G27" s="2367"/>
    </row>
    <row r="28" spans="1:7" ht="15.75" customHeight="1" x14ac:dyDescent="0.25">
      <c r="A28" s="17"/>
      <c r="B28" s="17"/>
      <c r="C28" s="17"/>
      <c r="D28" s="17"/>
      <c r="E28" s="17"/>
      <c r="F28" s="17"/>
      <c r="G28" s="14"/>
    </row>
    <row r="29" spans="1:7" s="10" customFormat="1" ht="15.75" x14ac:dyDescent="0.25">
      <c r="A29" s="18" t="s">
        <v>22</v>
      </c>
      <c r="B29" s="19" t="s">
        <v>65</v>
      </c>
      <c r="C29" s="35"/>
      <c r="D29" s="35"/>
      <c r="E29" s="35"/>
      <c r="F29" s="35"/>
      <c r="G29" s="173">
        <f>'Premium Equiv. - 3 Plans'!A37</f>
        <v>2.39</v>
      </c>
    </row>
    <row r="30" spans="1:7" s="10" customFormat="1" ht="15.75" x14ac:dyDescent="0.25">
      <c r="A30" s="18"/>
      <c r="B30" s="19"/>
      <c r="C30" s="35"/>
      <c r="D30" s="35"/>
      <c r="E30" s="35"/>
      <c r="F30" s="35"/>
      <c r="G30" s="27"/>
    </row>
    <row r="31" spans="1:7" s="10" customFormat="1" ht="15.75" x14ac:dyDescent="0.25">
      <c r="A31" s="36" t="s">
        <v>23</v>
      </c>
      <c r="B31" s="35"/>
      <c r="C31" s="35"/>
      <c r="D31" s="35"/>
      <c r="E31" s="35"/>
      <c r="F31" s="35"/>
      <c r="G31" s="81">
        <f>G29*Underwriting!F36</f>
        <v>0</v>
      </c>
    </row>
    <row r="32" spans="1:7" ht="15" x14ac:dyDescent="0.2">
      <c r="B32" s="10"/>
      <c r="D32" s="10"/>
      <c r="G32" s="11"/>
    </row>
    <row r="33" spans="1:7" ht="15.75" x14ac:dyDescent="0.25">
      <c r="A33" s="5" t="s">
        <v>321</v>
      </c>
      <c r="G33" s="11"/>
    </row>
    <row r="34" spans="1:7" ht="15" x14ac:dyDescent="0.2">
      <c r="B34" s="10"/>
      <c r="G34" s="11"/>
    </row>
    <row r="35" spans="1:7" x14ac:dyDescent="0.2">
      <c r="G35" s="11"/>
    </row>
  </sheetData>
  <sheetProtection password="C683" sheet="1" objects="1" scenarios="1"/>
  <mergeCells count="4">
    <mergeCell ref="A6:G6"/>
    <mergeCell ref="A27:G27"/>
    <mergeCell ref="F2:G2"/>
    <mergeCell ref="F3:G3"/>
  </mergeCells>
  <printOptions horizontalCentered="1"/>
  <pageMargins left="0.5" right="0.5"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2:F57"/>
  <sheetViews>
    <sheetView topLeftCell="A16" zoomScaleNormal="100" workbookViewId="0">
      <selection activeCell="L20" sqref="L20"/>
    </sheetView>
  </sheetViews>
  <sheetFormatPr defaultRowHeight="12.75" x14ac:dyDescent="0.2"/>
  <cols>
    <col min="1" max="1" width="8.140625" style="231" customWidth="1"/>
    <col min="2" max="2" width="49.5703125" style="804" customWidth="1"/>
    <col min="3" max="3" width="6.28515625" style="804" customWidth="1"/>
    <col min="4" max="4" width="16.5703125" style="804" bestFit="1" customWidth="1"/>
    <col min="5" max="5" width="10.140625" style="804" customWidth="1"/>
    <col min="6" max="6" width="13.28515625" style="804" customWidth="1"/>
    <col min="7" max="16384" width="9.140625" style="804"/>
  </cols>
  <sheetData>
    <row r="2" spans="1:6" ht="19.5" customHeight="1" x14ac:dyDescent="0.3">
      <c r="C2" s="2368" t="str">
        <f>'Premium Equiv. - 4 Plans'!E2</f>
        <v>Required</v>
      </c>
      <c r="D2" s="2368"/>
      <c r="E2" s="2368"/>
      <c r="F2" s="2368"/>
    </row>
    <row r="3" spans="1:6" ht="18" customHeight="1" x14ac:dyDescent="0.25">
      <c r="C3" s="1658" t="str">
        <f>'Premium Equiv. - 4 Plans'!E3</f>
        <v>Required</v>
      </c>
      <c r="D3" s="1658"/>
      <c r="E3" s="1658"/>
      <c r="F3" s="1658"/>
    </row>
    <row r="4" spans="1:6" x14ac:dyDescent="0.2">
      <c r="A4" s="804"/>
    </row>
    <row r="5" spans="1:6" s="277" customFormat="1" ht="20.25" customHeight="1" x14ac:dyDescent="0.2">
      <c r="A5" s="2326" t="s">
        <v>198</v>
      </c>
      <c r="B5" s="2326"/>
      <c r="C5" s="2326"/>
      <c r="D5" s="2326"/>
      <c r="E5" s="2326"/>
      <c r="F5" s="2326"/>
    </row>
    <row r="6" spans="1:6" ht="12" customHeight="1" x14ac:dyDescent="0.2">
      <c r="A6" s="804"/>
      <c r="B6" s="805"/>
      <c r="C6" s="805"/>
      <c r="D6" s="805"/>
    </row>
    <row r="7" spans="1:6" ht="42" customHeight="1" thickBot="1" x14ac:dyDescent="0.25">
      <c r="A7" s="1034" t="s">
        <v>336</v>
      </c>
      <c r="B7" s="1035" t="s">
        <v>24</v>
      </c>
      <c r="C7" s="1036" t="s">
        <v>74</v>
      </c>
      <c r="D7" s="1037" t="s">
        <v>25</v>
      </c>
      <c r="E7" s="1036" t="s">
        <v>266</v>
      </c>
      <c r="F7" s="1045" t="s">
        <v>267</v>
      </c>
    </row>
    <row r="8" spans="1:6" s="240" customFormat="1" ht="12.75" customHeight="1" thickTop="1" x14ac:dyDescent="0.2">
      <c r="A8" s="806"/>
      <c r="B8" s="807" t="s">
        <v>66</v>
      </c>
      <c r="C8" s="808"/>
      <c r="D8" s="809"/>
      <c r="E8" s="808"/>
      <c r="F8" s="811"/>
    </row>
    <row r="9" spans="1:6" s="240" customFormat="1" ht="12" customHeight="1" x14ac:dyDescent="0.2">
      <c r="A9" s="810"/>
      <c r="B9" s="811" t="s">
        <v>268</v>
      </c>
      <c r="C9" s="808"/>
      <c r="D9" s="812" t="s">
        <v>163</v>
      </c>
      <c r="E9" s="1043"/>
      <c r="F9" s="817">
        <v>250</v>
      </c>
    </row>
    <row r="10" spans="1:6" s="240" customFormat="1" ht="11.25" customHeight="1" thickBot="1" x14ac:dyDescent="0.25">
      <c r="A10" s="821"/>
      <c r="B10" s="813" t="s">
        <v>269</v>
      </c>
      <c r="C10" s="814">
        <f>RFP!H192</f>
        <v>0</v>
      </c>
      <c r="D10" s="1273">
        <v>6</v>
      </c>
      <c r="E10" s="2378">
        <f>C10*D10</f>
        <v>0</v>
      </c>
      <c r="F10" s="2379">
        <f>E10*12</f>
        <v>0</v>
      </c>
    </row>
    <row r="11" spans="1:6" s="240" customFormat="1" ht="12.75" customHeight="1" thickTop="1" x14ac:dyDescent="0.2">
      <c r="A11" s="810"/>
      <c r="B11" s="815" t="s">
        <v>526</v>
      </c>
      <c r="C11" s="808"/>
      <c r="D11" s="809" t="s">
        <v>272</v>
      </c>
      <c r="E11" s="808"/>
      <c r="F11" s="811"/>
    </row>
    <row r="12" spans="1:6" s="240" customFormat="1" ht="12" customHeight="1" x14ac:dyDescent="0.2">
      <c r="A12" s="816"/>
      <c r="B12" s="811" t="s">
        <v>527</v>
      </c>
      <c r="C12" s="808">
        <f>C19</f>
        <v>0</v>
      </c>
      <c r="D12" s="817">
        <v>3.5</v>
      </c>
      <c r="E12" s="1043">
        <f>C12*D12</f>
        <v>0</v>
      </c>
      <c r="F12" s="817">
        <f>E12*12</f>
        <v>0</v>
      </c>
    </row>
    <row r="13" spans="1:6" s="240" customFormat="1" ht="12" customHeight="1" x14ac:dyDescent="0.2">
      <c r="A13" s="816"/>
      <c r="B13" s="811" t="s">
        <v>528</v>
      </c>
      <c r="C13" s="808">
        <f>C19</f>
        <v>0</v>
      </c>
      <c r="D13" s="817">
        <v>1.65</v>
      </c>
      <c r="E13" s="1043">
        <f t="shared" ref="E13:E14" si="0">C13*D13</f>
        <v>0</v>
      </c>
      <c r="F13" s="817">
        <f t="shared" ref="F13:F14" si="1">E13*12</f>
        <v>0</v>
      </c>
    </row>
    <row r="14" spans="1:6" s="240" customFormat="1" ht="11.25" customHeight="1" thickBot="1" x14ac:dyDescent="0.25">
      <c r="A14" s="818"/>
      <c r="B14" s="819" t="s">
        <v>529</v>
      </c>
      <c r="C14" s="814">
        <f>C19</f>
        <v>0</v>
      </c>
      <c r="D14" s="820">
        <v>1</v>
      </c>
      <c r="E14" s="2378">
        <f t="shared" si="0"/>
        <v>0</v>
      </c>
      <c r="F14" s="2379">
        <f t="shared" si="1"/>
        <v>0</v>
      </c>
    </row>
    <row r="15" spans="1:6" s="240" customFormat="1" ht="12.75" customHeight="1" thickTop="1" x14ac:dyDescent="0.2">
      <c r="A15" s="806"/>
      <c r="B15" s="807" t="s">
        <v>67</v>
      </c>
      <c r="C15" s="808"/>
      <c r="D15" s="809"/>
      <c r="E15" s="808"/>
      <c r="F15" s="811"/>
    </row>
    <row r="16" spans="1:6" s="240" customFormat="1" ht="12" customHeight="1" x14ac:dyDescent="0.2">
      <c r="A16" s="810"/>
      <c r="B16" s="811" t="s">
        <v>270</v>
      </c>
      <c r="C16" s="808"/>
      <c r="D16" s="812" t="s">
        <v>272</v>
      </c>
      <c r="E16" s="242"/>
      <c r="F16" s="817">
        <v>250</v>
      </c>
    </row>
    <row r="17" spans="1:6" s="240" customFormat="1" ht="11.25" customHeight="1" thickBot="1" x14ac:dyDescent="0.25">
      <c r="A17" s="821"/>
      <c r="B17" s="813" t="s">
        <v>271</v>
      </c>
      <c r="C17" s="814">
        <f>RFP!D194</f>
        <v>0</v>
      </c>
      <c r="D17" s="1273">
        <v>6</v>
      </c>
      <c r="E17" s="2380">
        <f>C17*D17</f>
        <v>0</v>
      </c>
      <c r="F17" s="2379">
        <f>E17*12</f>
        <v>0</v>
      </c>
    </row>
    <row r="18" spans="1:6" s="240" customFormat="1" ht="12.75" customHeight="1" thickTop="1" x14ac:dyDescent="0.2">
      <c r="A18" s="810"/>
      <c r="B18" s="807" t="s">
        <v>524</v>
      </c>
      <c r="C18" s="808"/>
      <c r="D18" s="809" t="s">
        <v>272</v>
      </c>
      <c r="E18" s="808"/>
      <c r="F18" s="811"/>
    </row>
    <row r="19" spans="1:6" s="240" customFormat="1" ht="12" customHeight="1" x14ac:dyDescent="0.2">
      <c r="A19" s="822"/>
      <c r="B19" s="811" t="s">
        <v>530</v>
      </c>
      <c r="C19" s="808">
        <f>Underwriting!F35</f>
        <v>0</v>
      </c>
      <c r="D19" s="817">
        <v>2.5</v>
      </c>
      <c r="E19" s="1039">
        <f>C19*D19</f>
        <v>0</v>
      </c>
      <c r="F19" s="824">
        <f>E19*12</f>
        <v>0</v>
      </c>
    </row>
    <row r="20" spans="1:6" s="240" customFormat="1" ht="11.25" customHeight="1" thickBot="1" x14ac:dyDescent="0.25">
      <c r="A20" s="823"/>
      <c r="B20" s="813" t="s">
        <v>273</v>
      </c>
      <c r="C20" s="814">
        <f>C19</f>
        <v>0</v>
      </c>
      <c r="D20" s="820">
        <v>3.5</v>
      </c>
      <c r="E20" s="2381">
        <f>C20*D20</f>
        <v>0</v>
      </c>
      <c r="F20" s="2382">
        <f>E20*12</f>
        <v>0</v>
      </c>
    </row>
    <row r="21" spans="1:6" s="240" customFormat="1" ht="12.75" customHeight="1" thickTop="1" x14ac:dyDescent="0.2">
      <c r="A21" s="806"/>
      <c r="B21" s="807" t="s">
        <v>353</v>
      </c>
      <c r="C21" s="808"/>
      <c r="D21" s="809"/>
      <c r="E21" s="808"/>
      <c r="F21" s="811"/>
    </row>
    <row r="22" spans="1:6" s="240" customFormat="1" ht="12" customHeight="1" x14ac:dyDescent="0.2">
      <c r="A22" s="810"/>
      <c r="B22" s="811" t="s">
        <v>274</v>
      </c>
      <c r="C22" s="808"/>
      <c r="D22" s="809"/>
      <c r="E22" s="1044"/>
      <c r="F22" s="811"/>
    </row>
    <row r="23" spans="1:6" s="240" customFormat="1" ht="11.25" x14ac:dyDescent="0.2">
      <c r="A23" s="810"/>
      <c r="B23" s="811" t="s">
        <v>275</v>
      </c>
      <c r="C23" s="808"/>
      <c r="D23" s="809" t="s">
        <v>272</v>
      </c>
      <c r="E23" s="808"/>
      <c r="F23" s="811"/>
    </row>
    <row r="24" spans="1:6" s="240" customFormat="1" ht="11.25" x14ac:dyDescent="0.2">
      <c r="A24" s="810"/>
      <c r="B24" s="811" t="s">
        <v>276</v>
      </c>
      <c r="C24" s="808">
        <f>C20</f>
        <v>0</v>
      </c>
      <c r="D24" s="824">
        <f>IF(Underwriting!B77="",7.5,Underwriting!B77)</f>
        <v>7.5</v>
      </c>
      <c r="E24" s="1043">
        <f>C24*D24</f>
        <v>0</v>
      </c>
      <c r="F24" s="817">
        <f>E24*12</f>
        <v>0</v>
      </c>
    </row>
    <row r="25" spans="1:6" s="240" customFormat="1" ht="11.25" x14ac:dyDescent="0.2">
      <c r="A25" s="810"/>
      <c r="B25" s="811" t="s">
        <v>277</v>
      </c>
      <c r="C25" s="808"/>
      <c r="D25" s="809"/>
      <c r="E25" s="242"/>
      <c r="F25" s="811"/>
    </row>
    <row r="26" spans="1:6" s="240" customFormat="1" ht="11.25" x14ac:dyDescent="0.2">
      <c r="A26" s="810"/>
      <c r="B26" s="811" t="s">
        <v>278</v>
      </c>
      <c r="C26" s="808"/>
      <c r="D26" s="809"/>
      <c r="E26" s="242"/>
      <c r="F26" s="811"/>
    </row>
    <row r="27" spans="1:6" s="240" customFormat="1" ht="11.25" x14ac:dyDescent="0.2">
      <c r="A27" s="810"/>
      <c r="B27" s="811" t="s">
        <v>279</v>
      </c>
      <c r="C27" s="808"/>
      <c r="D27" s="809"/>
      <c r="E27" s="242"/>
      <c r="F27" s="811"/>
    </row>
    <row r="28" spans="1:6" s="240" customFormat="1" ht="12" thickBot="1" x14ac:dyDescent="0.25">
      <c r="A28" s="821"/>
      <c r="B28" s="813" t="s">
        <v>352</v>
      </c>
      <c r="C28" s="814">
        <f>C24</f>
        <v>0</v>
      </c>
      <c r="D28" s="820">
        <v>0.5</v>
      </c>
      <c r="E28" s="2378">
        <f>C28*D28</f>
        <v>0</v>
      </c>
      <c r="F28" s="2379">
        <f>E28*12</f>
        <v>0</v>
      </c>
    </row>
    <row r="29" spans="1:6" s="240" customFormat="1" ht="12.75" customHeight="1" thickTop="1" x14ac:dyDescent="0.2">
      <c r="A29" s="806"/>
      <c r="B29" s="807" t="s">
        <v>68</v>
      </c>
      <c r="C29" s="808"/>
      <c r="D29" s="809" t="s">
        <v>272</v>
      </c>
      <c r="E29" s="808"/>
      <c r="F29" s="811"/>
    </row>
    <row r="30" spans="1:6" s="240" customFormat="1" ht="12" customHeight="1" x14ac:dyDescent="0.2">
      <c r="A30" s="810"/>
      <c r="B30" s="811" t="s">
        <v>280</v>
      </c>
      <c r="C30" s="808">
        <f>C24</f>
        <v>0</v>
      </c>
      <c r="D30" s="817">
        <v>1.5</v>
      </c>
      <c r="E30" s="1043">
        <f>C30*D30</f>
        <v>0</v>
      </c>
      <c r="F30" s="817">
        <f>E30*12</f>
        <v>0</v>
      </c>
    </row>
    <row r="31" spans="1:6" s="240" customFormat="1" ht="11.25" x14ac:dyDescent="0.2">
      <c r="A31" s="810"/>
      <c r="B31" s="811" t="s">
        <v>281</v>
      </c>
      <c r="C31" s="808"/>
      <c r="D31" s="809"/>
      <c r="E31" s="242"/>
      <c r="F31" s="811"/>
    </row>
    <row r="32" spans="1:6" s="240" customFormat="1" ht="12" thickBot="1" x14ac:dyDescent="0.25">
      <c r="A32" s="821"/>
      <c r="B32" s="813" t="s">
        <v>282</v>
      </c>
      <c r="C32" s="814"/>
      <c r="D32" s="825"/>
      <c r="E32" s="831"/>
      <c r="F32" s="813"/>
    </row>
    <row r="33" spans="1:6" s="240" customFormat="1" ht="12" thickTop="1" x14ac:dyDescent="0.2">
      <c r="A33" s="1274"/>
      <c r="B33" s="2371" t="s">
        <v>634</v>
      </c>
      <c r="C33" s="1275"/>
      <c r="D33" s="1276" t="s">
        <v>272</v>
      </c>
      <c r="E33" s="1277"/>
      <c r="F33" s="1278"/>
    </row>
    <row r="34" spans="1:6" s="240" customFormat="1" ht="12" thickBot="1" x14ac:dyDescent="0.25">
      <c r="A34" s="821"/>
      <c r="B34" s="2372"/>
      <c r="C34" s="814">
        <f>C30</f>
        <v>0</v>
      </c>
      <c r="D34" s="820">
        <v>3</v>
      </c>
      <c r="E34" s="2378">
        <f>C34*D34</f>
        <v>0</v>
      </c>
      <c r="F34" s="2379">
        <f>E34*12</f>
        <v>0</v>
      </c>
    </row>
    <row r="35" spans="1:6" s="240" customFormat="1" ht="12.75" customHeight="1" thickTop="1" x14ac:dyDescent="0.2">
      <c r="A35" s="806"/>
      <c r="B35" s="807" t="s">
        <v>222</v>
      </c>
      <c r="C35" s="808"/>
      <c r="D35" s="809" t="s">
        <v>272</v>
      </c>
      <c r="E35" s="808"/>
      <c r="F35" s="811"/>
    </row>
    <row r="36" spans="1:6" s="240" customFormat="1" ht="12" customHeight="1" x14ac:dyDescent="0.2">
      <c r="A36" s="810"/>
      <c r="B36" s="811" t="s">
        <v>283</v>
      </c>
      <c r="C36" s="808">
        <f>C30</f>
        <v>0</v>
      </c>
      <c r="D36" s="824">
        <f>IF(Underwriting!B75="",2,Underwriting!B75)</f>
        <v>2</v>
      </c>
      <c r="E36" s="1043">
        <f>C36*D36</f>
        <v>0</v>
      </c>
      <c r="F36" s="817">
        <f>E36*12</f>
        <v>0</v>
      </c>
    </row>
    <row r="37" spans="1:6" s="240" customFormat="1" ht="11.25" customHeight="1" x14ac:dyDescent="0.2">
      <c r="A37" s="810"/>
      <c r="B37" s="811" t="s">
        <v>284</v>
      </c>
      <c r="C37" s="808"/>
      <c r="D37" s="809"/>
      <c r="E37" s="808"/>
      <c r="F37" s="811"/>
    </row>
    <row r="38" spans="1:6" s="240" customFormat="1" ht="11.25" customHeight="1" thickBot="1" x14ac:dyDescent="0.25">
      <c r="A38" s="821"/>
      <c r="B38" s="813" t="s">
        <v>285</v>
      </c>
      <c r="C38" s="814"/>
      <c r="D38" s="825"/>
      <c r="E38" s="814"/>
      <c r="F38" s="813"/>
    </row>
    <row r="39" spans="1:6" s="240" customFormat="1" ht="12.75" customHeight="1" thickTop="1" x14ac:dyDescent="0.2">
      <c r="A39" s="806"/>
      <c r="B39" s="807" t="s">
        <v>69</v>
      </c>
      <c r="C39" s="808"/>
      <c r="D39" s="817" t="s">
        <v>286</v>
      </c>
      <c r="E39" s="242"/>
      <c r="F39" s="824"/>
    </row>
    <row r="40" spans="1:6" s="240" customFormat="1" ht="12" customHeight="1" x14ac:dyDescent="0.2">
      <c r="A40" s="810"/>
      <c r="B40" s="811" t="s">
        <v>287</v>
      </c>
      <c r="C40" s="808">
        <f>RFP!G26</f>
        <v>0</v>
      </c>
      <c r="D40" s="817">
        <v>2</v>
      </c>
      <c r="E40" s="242"/>
      <c r="F40" s="824">
        <f>C40*D40</f>
        <v>0</v>
      </c>
    </row>
    <row r="41" spans="1:6" s="240" customFormat="1" ht="11.25" x14ac:dyDescent="0.2">
      <c r="A41" s="810"/>
      <c r="B41" s="811" t="s">
        <v>335</v>
      </c>
      <c r="C41" s="808"/>
      <c r="D41" s="809"/>
      <c r="E41" s="242"/>
      <c r="F41" s="809"/>
    </row>
    <row r="42" spans="1:6" s="240" customFormat="1" ht="11.25" x14ac:dyDescent="0.2">
      <c r="A42" s="810"/>
      <c r="B42" s="811" t="s">
        <v>288</v>
      </c>
      <c r="C42" s="808"/>
      <c r="D42" s="809"/>
      <c r="E42" s="242"/>
      <c r="F42" s="809" t="s">
        <v>26</v>
      </c>
    </row>
    <row r="43" spans="1:6" s="240" customFormat="1" ht="12" thickBot="1" x14ac:dyDescent="0.25">
      <c r="A43" s="821"/>
      <c r="B43" s="813" t="s">
        <v>289</v>
      </c>
      <c r="C43" s="814"/>
      <c r="D43" s="825"/>
      <c r="E43" s="831"/>
      <c r="F43" s="825" t="s">
        <v>27</v>
      </c>
    </row>
    <row r="44" spans="1:6" s="240" customFormat="1" ht="12.75" customHeight="1" thickTop="1" x14ac:dyDescent="0.2">
      <c r="A44" s="826"/>
      <c r="B44" s="827" t="s">
        <v>498</v>
      </c>
      <c r="C44" s="242"/>
      <c r="D44" s="811" t="s">
        <v>499</v>
      </c>
      <c r="E44" s="242"/>
      <c r="F44" s="811"/>
    </row>
    <row r="45" spans="1:6" s="240" customFormat="1" ht="12" customHeight="1" x14ac:dyDescent="0.2">
      <c r="A45" s="806"/>
      <c r="B45" s="828" t="s">
        <v>500</v>
      </c>
      <c r="C45" s="242"/>
      <c r="D45" s="811" t="s">
        <v>501</v>
      </c>
      <c r="E45" s="242"/>
      <c r="F45" s="817"/>
    </row>
    <row r="46" spans="1:6" s="240" customFormat="1" ht="14.25" customHeight="1" thickBot="1" x14ac:dyDescent="0.25">
      <c r="A46" s="829"/>
      <c r="B46" s="830" t="s">
        <v>502</v>
      </c>
      <c r="C46" s="831"/>
      <c r="D46" s="813" t="s">
        <v>503</v>
      </c>
      <c r="E46" s="831"/>
      <c r="F46" s="820"/>
    </row>
    <row r="47" spans="1:6" s="240" customFormat="1" ht="12.75" customHeight="1" thickTop="1" x14ac:dyDescent="0.2">
      <c r="A47" s="806"/>
      <c r="B47" s="827" t="s">
        <v>337</v>
      </c>
      <c r="C47" s="242"/>
      <c r="D47" s="811"/>
      <c r="E47" s="242"/>
      <c r="F47" s="811"/>
    </row>
    <row r="48" spans="1:6" s="240" customFormat="1" ht="12" customHeight="1" x14ac:dyDescent="0.2">
      <c r="A48" s="810"/>
      <c r="B48" s="828" t="s">
        <v>338</v>
      </c>
      <c r="C48" s="242"/>
      <c r="D48" s="811"/>
      <c r="E48" s="1043">
        <v>600</v>
      </c>
      <c r="F48" s="817">
        <f>E48*12</f>
        <v>7200</v>
      </c>
    </row>
    <row r="49" spans="1:6" s="240" customFormat="1" ht="11.25" x14ac:dyDescent="0.2">
      <c r="A49" s="810"/>
      <c r="B49" s="828" t="s">
        <v>339</v>
      </c>
      <c r="C49" s="242"/>
      <c r="D49" s="811"/>
      <c r="E49" s="242"/>
      <c r="F49" s="811"/>
    </row>
    <row r="50" spans="1:6" s="240" customFormat="1" ht="12" thickBot="1" x14ac:dyDescent="0.25">
      <c r="A50" s="821"/>
      <c r="B50" s="819" t="s">
        <v>340</v>
      </c>
      <c r="C50" s="831"/>
      <c r="D50" s="813"/>
      <c r="E50" s="831"/>
      <c r="F50" s="813"/>
    </row>
    <row r="51" spans="1:6" s="240" customFormat="1" ht="12.75" customHeight="1" thickTop="1" x14ac:dyDescent="0.2">
      <c r="A51" s="806"/>
      <c r="B51" s="827" t="s">
        <v>341</v>
      </c>
      <c r="C51" s="808">
        <f>C36</f>
        <v>0</v>
      </c>
      <c r="D51" s="824">
        <f>IF(Underwriting!B62="",2,Underwriting!B62)</f>
        <v>2</v>
      </c>
      <c r="E51" s="1039">
        <f>D51*C51</f>
        <v>0</v>
      </c>
      <c r="F51" s="824">
        <f>E51*12</f>
        <v>0</v>
      </c>
    </row>
    <row r="52" spans="1:6" s="240" customFormat="1" ht="12" customHeight="1" thickBot="1" x14ac:dyDescent="0.25">
      <c r="A52" s="821"/>
      <c r="B52" s="819" t="s">
        <v>343</v>
      </c>
      <c r="C52" s="831"/>
      <c r="D52" s="825" t="s">
        <v>342</v>
      </c>
      <c r="E52" s="831"/>
      <c r="F52" s="813"/>
    </row>
    <row r="53" spans="1:6" ht="12.75" customHeight="1" thickTop="1" x14ac:dyDescent="0.2">
      <c r="A53" s="1038"/>
      <c r="B53" s="815" t="s">
        <v>573</v>
      </c>
      <c r="C53" s="808">
        <f>C51</f>
        <v>0</v>
      </c>
      <c r="D53" s="824">
        <f>Underwriting!B99</f>
        <v>1.8</v>
      </c>
      <c r="E53" s="1039">
        <f>D53*C53</f>
        <v>0</v>
      </c>
      <c r="F53" s="824">
        <f>E53*12</f>
        <v>0</v>
      </c>
    </row>
    <row r="54" spans="1:6" x14ac:dyDescent="0.2">
      <c r="A54" s="1040"/>
      <c r="B54" s="1041"/>
      <c r="C54" s="833"/>
      <c r="D54" s="1042" t="s">
        <v>342</v>
      </c>
      <c r="E54" s="833"/>
      <c r="F54" s="1041"/>
    </row>
    <row r="55" spans="1:6" s="240" customFormat="1" ht="11.25" x14ac:dyDescent="0.2"/>
    <row r="56" spans="1:6" x14ac:dyDescent="0.2">
      <c r="A56" s="832"/>
      <c r="B56" s="833"/>
      <c r="D56" s="2369"/>
      <c r="E56" s="2369"/>
    </row>
    <row r="57" spans="1:6" x14ac:dyDescent="0.2">
      <c r="A57" s="834" t="s">
        <v>344</v>
      </c>
      <c r="B57" s="834"/>
      <c r="C57" s="834"/>
      <c r="D57" s="2370" t="s">
        <v>118</v>
      </c>
      <c r="E57" s="2370"/>
    </row>
  </sheetData>
  <sheetProtection password="C683" sheet="1" objects="1" scenarios="1"/>
  <mergeCells count="6">
    <mergeCell ref="C2:F2"/>
    <mergeCell ref="C3:F3"/>
    <mergeCell ref="A5:F5"/>
    <mergeCell ref="D56:E56"/>
    <mergeCell ref="D57:E57"/>
    <mergeCell ref="B33:B34"/>
  </mergeCells>
  <printOptions horizontalCentered="1"/>
  <pageMargins left="0.2" right="0.2"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152400</xdr:colOff>
                    <xdr:row>6</xdr:row>
                    <xdr:rowOff>514350</xdr:rowOff>
                  </from>
                  <to>
                    <xdr:col>0</xdr:col>
                    <xdr:colOff>457200</xdr:colOff>
                    <xdr:row>8</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161925</xdr:colOff>
                    <xdr:row>10</xdr:row>
                    <xdr:rowOff>114300</xdr:rowOff>
                  </from>
                  <to>
                    <xdr:col>0</xdr:col>
                    <xdr:colOff>466725</xdr:colOff>
                    <xdr:row>12</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161925</xdr:colOff>
                    <xdr:row>11</xdr:row>
                    <xdr:rowOff>104775</xdr:rowOff>
                  </from>
                  <to>
                    <xdr:col>0</xdr:col>
                    <xdr:colOff>466725</xdr:colOff>
                    <xdr:row>13</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161925</xdr:colOff>
                    <xdr:row>13</xdr:row>
                    <xdr:rowOff>114300</xdr:rowOff>
                  </from>
                  <to>
                    <xdr:col>0</xdr:col>
                    <xdr:colOff>466725</xdr:colOff>
                    <xdr:row>15</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161925</xdr:colOff>
                    <xdr:row>17</xdr:row>
                    <xdr:rowOff>104775</xdr:rowOff>
                  </from>
                  <to>
                    <xdr:col>0</xdr:col>
                    <xdr:colOff>466725</xdr:colOff>
                    <xdr:row>19</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161925</xdr:colOff>
                    <xdr:row>18</xdr:row>
                    <xdr:rowOff>85725</xdr:rowOff>
                  </from>
                  <to>
                    <xdr:col>0</xdr:col>
                    <xdr:colOff>466725</xdr:colOff>
                    <xdr:row>20</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161925</xdr:colOff>
                    <xdr:row>26</xdr:row>
                    <xdr:rowOff>85725</xdr:rowOff>
                  </from>
                  <to>
                    <xdr:col>0</xdr:col>
                    <xdr:colOff>466725</xdr:colOff>
                    <xdr:row>28</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161925</xdr:colOff>
                    <xdr:row>19</xdr:row>
                    <xdr:rowOff>123825</xdr:rowOff>
                  </from>
                  <to>
                    <xdr:col>0</xdr:col>
                    <xdr:colOff>466725</xdr:colOff>
                    <xdr:row>21</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161925</xdr:colOff>
                    <xdr:row>27</xdr:row>
                    <xdr:rowOff>142875</xdr:rowOff>
                  </from>
                  <to>
                    <xdr:col>0</xdr:col>
                    <xdr:colOff>466725</xdr:colOff>
                    <xdr:row>29</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152400</xdr:colOff>
                    <xdr:row>34</xdr:row>
                    <xdr:rowOff>9525</xdr:rowOff>
                  </from>
                  <to>
                    <xdr:col>0</xdr:col>
                    <xdr:colOff>457200</xdr:colOff>
                    <xdr:row>35</xdr:row>
                    <xdr:rowOff>66675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161925</xdr:colOff>
                    <xdr:row>43</xdr:row>
                    <xdr:rowOff>0</xdr:rowOff>
                  </from>
                  <to>
                    <xdr:col>0</xdr:col>
                    <xdr:colOff>466725</xdr:colOff>
                    <xdr:row>44</xdr:row>
                    <xdr:rowOff>57150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152400</xdr:colOff>
                    <xdr:row>38</xdr:row>
                    <xdr:rowOff>0</xdr:rowOff>
                  </from>
                  <to>
                    <xdr:col>0</xdr:col>
                    <xdr:colOff>457200</xdr:colOff>
                    <xdr:row>39</xdr:row>
                    <xdr:rowOff>57150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161925</xdr:colOff>
                    <xdr:row>43</xdr:row>
                    <xdr:rowOff>0</xdr:rowOff>
                  </from>
                  <to>
                    <xdr:col>0</xdr:col>
                    <xdr:colOff>466725</xdr:colOff>
                    <xdr:row>44</xdr:row>
                    <xdr:rowOff>57150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161925</xdr:colOff>
                    <xdr:row>46</xdr:row>
                    <xdr:rowOff>0</xdr:rowOff>
                  </from>
                  <to>
                    <xdr:col>0</xdr:col>
                    <xdr:colOff>466725</xdr:colOff>
                    <xdr:row>47</xdr:row>
                    <xdr:rowOff>57150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161925</xdr:colOff>
                    <xdr:row>49</xdr:row>
                    <xdr:rowOff>142875</xdr:rowOff>
                  </from>
                  <to>
                    <xdr:col>0</xdr:col>
                    <xdr:colOff>466725</xdr:colOff>
                    <xdr:row>51</xdr:row>
                    <xdr:rowOff>47625</xdr:rowOff>
                  </to>
                </anchor>
              </controlPr>
            </control>
          </mc:Choice>
        </mc:AlternateContent>
        <mc:AlternateContent xmlns:mc="http://schemas.openxmlformats.org/markup-compatibility/2006">
          <mc:Choice Requires="x14">
            <control shapeId="2" r:id="rId19" name="Check Box 17">
              <controlPr defaultSize="0" autoFill="0" autoLine="0" autoPict="0">
                <anchor moveWithCells="1">
                  <from>
                    <xdr:col>0</xdr:col>
                    <xdr:colOff>161925</xdr:colOff>
                    <xdr:row>12</xdr:row>
                    <xdr:rowOff>95250</xdr:rowOff>
                  </from>
                  <to>
                    <xdr:col>0</xdr:col>
                    <xdr:colOff>466725</xdr:colOff>
                    <xdr:row>14</xdr:row>
                    <xdr:rowOff>19050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0</xdr:col>
                    <xdr:colOff>161925</xdr:colOff>
                    <xdr:row>52</xdr:row>
                    <xdr:rowOff>0</xdr:rowOff>
                  </from>
                  <to>
                    <xdr:col>0</xdr:col>
                    <xdr:colOff>466725</xdr:colOff>
                    <xdr:row>53</xdr:row>
                    <xdr:rowOff>57150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0</xdr:col>
                    <xdr:colOff>152400</xdr:colOff>
                    <xdr:row>32</xdr:row>
                    <xdr:rowOff>9525</xdr:rowOff>
                  </from>
                  <to>
                    <xdr:col>0</xdr:col>
                    <xdr:colOff>457200</xdr:colOff>
                    <xdr:row>33</xdr:row>
                    <xdr:rowOff>76200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M57"/>
  <sheetViews>
    <sheetView zoomScaleNormal="100" workbookViewId="0">
      <selection activeCell="I30" sqref="I30"/>
    </sheetView>
  </sheetViews>
  <sheetFormatPr defaultRowHeight="12.75" x14ac:dyDescent="0.2"/>
  <sheetData>
    <row r="1" spans="1:11" x14ac:dyDescent="0.2">
      <c r="A1" s="1014"/>
      <c r="B1" s="1014"/>
      <c r="C1" s="1014"/>
      <c r="D1" s="1014"/>
      <c r="E1" s="1014"/>
      <c r="F1" s="1014"/>
      <c r="G1" s="1014"/>
      <c r="H1" s="1014"/>
      <c r="I1" s="1014"/>
      <c r="J1" s="1014"/>
      <c r="K1" s="1014"/>
    </row>
    <row r="2" spans="1:11" x14ac:dyDescent="0.2">
      <c r="A2" s="1014"/>
      <c r="B2" s="1014"/>
      <c r="C2" s="1014"/>
      <c r="D2" s="1014"/>
      <c r="E2" s="1014"/>
      <c r="F2" s="1014"/>
      <c r="G2" s="1014"/>
      <c r="H2" s="1014"/>
      <c r="I2" s="1014"/>
      <c r="J2" s="1014"/>
      <c r="K2" s="1014"/>
    </row>
    <row r="3" spans="1:11" x14ac:dyDescent="0.2">
      <c r="A3" s="1014"/>
      <c r="B3" s="1014"/>
      <c r="C3" s="1014"/>
      <c r="D3" s="1014"/>
      <c r="E3" s="1014"/>
      <c r="F3" s="1014"/>
      <c r="G3" s="1014"/>
      <c r="H3" s="1014"/>
      <c r="I3" s="1014"/>
      <c r="J3" s="1014"/>
      <c r="K3" s="1014"/>
    </row>
    <row r="4" spans="1:11" x14ac:dyDescent="0.2">
      <c r="A4" s="1014"/>
      <c r="B4" s="1014"/>
      <c r="C4" s="1014"/>
      <c r="D4" s="1014"/>
      <c r="E4" s="1014"/>
      <c r="F4" s="1014"/>
      <c r="G4" s="1014"/>
      <c r="H4" s="1014"/>
      <c r="I4" s="1014"/>
      <c r="J4" s="1014"/>
      <c r="K4" s="1014"/>
    </row>
    <row r="5" spans="1:11" x14ac:dyDescent="0.2">
      <c r="A5" s="1014"/>
      <c r="B5" s="1014"/>
      <c r="C5" s="1014"/>
      <c r="D5" s="1014"/>
      <c r="E5" s="1014"/>
      <c r="F5" s="1014"/>
      <c r="G5" s="1014"/>
      <c r="H5" s="1014"/>
      <c r="I5" s="1014"/>
      <c r="J5" s="1014"/>
      <c r="K5" s="1014"/>
    </row>
    <row r="6" spans="1:11" x14ac:dyDescent="0.2">
      <c r="A6" s="1014"/>
      <c r="B6" s="1014"/>
      <c r="C6" s="1014"/>
      <c r="D6" s="1014"/>
      <c r="E6" s="1014"/>
      <c r="F6" s="1014"/>
      <c r="G6" s="1014"/>
      <c r="H6" s="1014"/>
      <c r="I6" s="1014"/>
      <c r="J6" s="1014"/>
      <c r="K6" s="1014"/>
    </row>
    <row r="7" spans="1:11" x14ac:dyDescent="0.2">
      <c r="A7" s="1014"/>
      <c r="B7" s="1014"/>
      <c r="C7" s="1014"/>
      <c r="D7" s="1014"/>
      <c r="E7" s="1014"/>
      <c r="F7" s="1014"/>
      <c r="G7" s="1014"/>
      <c r="H7" s="1014"/>
      <c r="I7" s="1014"/>
      <c r="J7" s="1014"/>
      <c r="K7" s="1014"/>
    </row>
    <row r="8" spans="1:11" x14ac:dyDescent="0.2">
      <c r="A8" s="1014"/>
      <c r="B8" s="1014"/>
      <c r="C8" s="1014"/>
      <c r="D8" s="1014"/>
      <c r="E8" s="1014"/>
      <c r="F8" s="1014"/>
      <c r="G8" s="1014"/>
      <c r="H8" s="1014"/>
      <c r="I8" s="1014"/>
      <c r="J8" s="1014"/>
      <c r="K8" s="1014"/>
    </row>
    <row r="9" spans="1:11" x14ac:dyDescent="0.2">
      <c r="A9" s="1014"/>
      <c r="B9" s="1014"/>
      <c r="C9" s="1014"/>
      <c r="D9" s="1014"/>
      <c r="E9" s="1014"/>
      <c r="F9" s="1014"/>
      <c r="G9" s="1014"/>
      <c r="H9" s="1014"/>
      <c r="I9" s="1014"/>
      <c r="J9" s="1014"/>
      <c r="K9" s="1014"/>
    </row>
    <row r="10" spans="1:11" x14ac:dyDescent="0.2">
      <c r="A10" s="1014"/>
      <c r="B10" s="1014"/>
      <c r="C10" s="1014"/>
      <c r="D10" s="1014"/>
      <c r="E10" s="1014"/>
      <c r="F10" s="1014"/>
      <c r="G10" s="1014"/>
      <c r="H10" s="1014"/>
      <c r="I10" s="1014"/>
      <c r="J10" s="1014"/>
      <c r="K10" s="1014"/>
    </row>
    <row r="11" spans="1:11" x14ac:dyDescent="0.2">
      <c r="A11" s="1014"/>
      <c r="B11" s="1014"/>
      <c r="C11" s="1014"/>
      <c r="D11" s="1014"/>
      <c r="E11" s="1014"/>
      <c r="F11" s="1014"/>
      <c r="G11" s="1014"/>
      <c r="H11" s="1014"/>
      <c r="I11" s="1014"/>
      <c r="J11" s="1014"/>
      <c r="K11" s="1014"/>
    </row>
    <row r="12" spans="1:11" x14ac:dyDescent="0.2">
      <c r="A12" s="1014"/>
      <c r="B12" s="1014"/>
      <c r="C12" s="1014"/>
      <c r="D12" s="1014"/>
      <c r="E12" s="1014"/>
      <c r="F12" s="1014"/>
      <c r="G12" s="1014"/>
      <c r="H12" s="1014"/>
      <c r="I12" s="1014"/>
      <c r="J12" s="1014"/>
      <c r="K12" s="1014"/>
    </row>
    <row r="13" spans="1:11" x14ac:dyDescent="0.2">
      <c r="A13" s="1014"/>
      <c r="B13" s="1014"/>
      <c r="C13" s="1014"/>
      <c r="D13" s="1014"/>
      <c r="E13" s="1014"/>
      <c r="F13" s="1014"/>
      <c r="G13" s="1014"/>
      <c r="H13" s="1014"/>
      <c r="I13" s="1014"/>
      <c r="J13" s="1014"/>
      <c r="K13" s="1014"/>
    </row>
    <row r="14" spans="1:11" x14ac:dyDescent="0.2">
      <c r="A14" s="1014"/>
      <c r="B14" s="1014"/>
      <c r="C14" s="1014"/>
      <c r="D14" s="1014"/>
      <c r="E14" s="1014"/>
      <c r="F14" s="1014"/>
      <c r="G14" s="1014"/>
      <c r="H14" s="1014"/>
      <c r="I14" s="1014"/>
      <c r="J14" s="1014"/>
      <c r="K14" s="1014"/>
    </row>
    <row r="15" spans="1:11" x14ac:dyDescent="0.2">
      <c r="A15" s="1014"/>
      <c r="B15" s="1014"/>
      <c r="C15" s="1014"/>
      <c r="D15" s="1014"/>
      <c r="E15" s="1014"/>
      <c r="F15" s="1014"/>
      <c r="G15" s="1014"/>
      <c r="H15" s="1014"/>
      <c r="I15" s="1014"/>
      <c r="J15" s="1014"/>
      <c r="K15" s="1014"/>
    </row>
    <row r="16" spans="1:11" x14ac:dyDescent="0.2">
      <c r="A16" s="1014"/>
      <c r="B16" s="1014"/>
      <c r="C16" s="1014"/>
      <c r="D16" s="1014"/>
      <c r="E16" s="1014"/>
      <c r="F16" s="1014"/>
      <c r="G16" s="1014"/>
      <c r="H16" s="1014"/>
      <c r="I16" s="1014"/>
      <c r="J16" s="1014"/>
      <c r="K16" s="1014"/>
    </row>
    <row r="17" spans="1:13" x14ac:dyDescent="0.2">
      <c r="A17" s="1014"/>
      <c r="B17" s="1014"/>
      <c r="C17" s="1014"/>
      <c r="D17" s="1014"/>
      <c r="E17" s="1014"/>
      <c r="F17" s="1014"/>
      <c r="G17" s="1014"/>
      <c r="H17" s="1014"/>
      <c r="I17" s="1014"/>
      <c r="J17" s="1014"/>
      <c r="K17" s="1014"/>
    </row>
    <row r="18" spans="1:13" ht="15" x14ac:dyDescent="0.2">
      <c r="A18" s="1014"/>
      <c r="B18" s="1014"/>
      <c r="C18" s="1014"/>
      <c r="D18" s="1014"/>
      <c r="E18" s="1014"/>
      <c r="F18" s="1014"/>
      <c r="G18" s="1014"/>
      <c r="H18" s="1014"/>
      <c r="I18" s="1014"/>
      <c r="J18" s="1014"/>
      <c r="K18" s="1014"/>
      <c r="M18" s="154"/>
    </row>
    <row r="19" spans="1:13" x14ac:dyDescent="0.2">
      <c r="A19" s="1014"/>
      <c r="B19" s="1014"/>
      <c r="C19" s="1014"/>
      <c r="D19" s="1014"/>
      <c r="E19" s="1014"/>
      <c r="F19" s="1014"/>
      <c r="G19" s="1014"/>
      <c r="H19" s="1014"/>
      <c r="I19" s="1014"/>
      <c r="J19" s="1014"/>
      <c r="K19" s="1014"/>
    </row>
    <row r="20" spans="1:13" x14ac:dyDescent="0.2">
      <c r="A20" s="1014"/>
      <c r="B20" s="1014"/>
      <c r="C20" s="1014"/>
      <c r="D20" s="1014"/>
      <c r="E20" s="1014"/>
      <c r="F20" s="1014"/>
      <c r="G20" s="1014"/>
      <c r="H20" s="1014"/>
      <c r="I20" s="1014"/>
      <c r="J20" s="1014"/>
      <c r="K20" s="1014"/>
    </row>
    <row r="21" spans="1:13" x14ac:dyDescent="0.2">
      <c r="A21" s="1014"/>
      <c r="B21" s="1014"/>
      <c r="C21" s="1014"/>
      <c r="D21" s="1014"/>
      <c r="E21" s="1014"/>
      <c r="F21" s="1014"/>
      <c r="G21" s="1014"/>
      <c r="H21" s="1014"/>
      <c r="I21" s="1014"/>
      <c r="J21" s="1014"/>
      <c r="K21" s="1014"/>
    </row>
    <row r="22" spans="1:13" x14ac:dyDescent="0.2">
      <c r="A22" s="1014"/>
      <c r="B22" s="1014"/>
      <c r="C22" s="1014"/>
      <c r="D22" s="1014"/>
      <c r="E22" s="1014"/>
      <c r="F22" s="1014"/>
      <c r="G22" s="1014"/>
      <c r="H22" s="1014"/>
      <c r="I22" s="1014"/>
      <c r="J22" s="1014"/>
      <c r="K22" s="1014"/>
    </row>
    <row r="23" spans="1:13" x14ac:dyDescent="0.2">
      <c r="A23" s="1014"/>
      <c r="B23" s="1014"/>
      <c r="C23" s="1014"/>
      <c r="D23" s="1014"/>
      <c r="E23" s="1014"/>
      <c r="F23" s="1014"/>
      <c r="G23" s="1014"/>
      <c r="H23" s="1014"/>
      <c r="I23" s="1014"/>
      <c r="J23" s="1014"/>
      <c r="K23" s="1014"/>
    </row>
    <row r="24" spans="1:13" x14ac:dyDescent="0.2">
      <c r="A24" s="1014"/>
      <c r="B24" s="1014"/>
      <c r="C24" s="1014"/>
      <c r="D24" s="1014"/>
      <c r="E24" s="1014"/>
      <c r="F24" s="1014"/>
      <c r="G24" s="1014"/>
      <c r="H24" s="1014"/>
      <c r="I24" s="1014"/>
      <c r="J24" s="1014"/>
      <c r="K24" s="1014"/>
    </row>
    <row r="25" spans="1:13" x14ac:dyDescent="0.2">
      <c r="A25" s="1014"/>
      <c r="B25" s="1014"/>
      <c r="C25" s="1014"/>
      <c r="D25" s="1014"/>
      <c r="E25" s="1014"/>
      <c r="F25" s="1014"/>
      <c r="G25" s="1014"/>
      <c r="H25" s="1014"/>
      <c r="I25" s="1014"/>
      <c r="J25" s="1014"/>
      <c r="K25" s="1014"/>
    </row>
    <row r="26" spans="1:13" x14ac:dyDescent="0.2">
      <c r="A26" s="1014"/>
      <c r="B26" s="1014"/>
      <c r="C26" s="1014"/>
      <c r="D26" s="1014"/>
      <c r="E26" s="1014"/>
      <c r="F26" s="1014"/>
      <c r="G26" s="1014"/>
      <c r="H26" s="1014"/>
      <c r="I26" s="1014"/>
      <c r="J26" s="1014"/>
      <c r="K26" s="1014"/>
    </row>
    <row r="27" spans="1:13" x14ac:dyDescent="0.2">
      <c r="A27" s="1047"/>
      <c r="B27" s="1047"/>
      <c r="C27" s="1047"/>
      <c r="D27" s="1047"/>
      <c r="E27" s="1047"/>
      <c r="F27" s="1047"/>
      <c r="G27" s="1047"/>
      <c r="H27" s="1047"/>
      <c r="I27" s="1047"/>
      <c r="J27" s="1047"/>
      <c r="K27" s="1047"/>
    </row>
    <row r="28" spans="1:13" x14ac:dyDescent="0.2">
      <c r="A28" s="1047"/>
      <c r="B28" s="1047"/>
      <c r="C28" s="1047"/>
      <c r="D28" s="1047"/>
      <c r="E28" s="1047"/>
      <c r="F28" s="1047"/>
      <c r="G28" s="1047"/>
      <c r="H28" s="1047"/>
      <c r="I28" s="1047"/>
      <c r="J28" s="1047"/>
      <c r="K28" s="1047"/>
    </row>
    <row r="29" spans="1:13" x14ac:dyDescent="0.2">
      <c r="A29" s="1047"/>
      <c r="B29" s="1047"/>
      <c r="C29" s="1047"/>
      <c r="D29" s="1047"/>
      <c r="E29" s="1047"/>
      <c r="F29" s="1047"/>
      <c r="G29" s="1047"/>
      <c r="H29" s="1047"/>
      <c r="I29" s="1047"/>
      <c r="J29" s="1047"/>
      <c r="K29" s="1047"/>
    </row>
    <row r="30" spans="1:13" x14ac:dyDescent="0.2">
      <c r="A30" s="1047"/>
      <c r="B30" s="1047"/>
      <c r="C30" s="1047"/>
      <c r="D30" s="1047"/>
      <c r="E30" s="1047"/>
      <c r="F30" s="1047"/>
      <c r="G30" s="1047"/>
      <c r="H30" s="1047"/>
      <c r="I30" s="1047"/>
      <c r="J30" s="1047"/>
      <c r="K30" s="1047"/>
    </row>
    <row r="31" spans="1:13" x14ac:dyDescent="0.2">
      <c r="A31" s="1047"/>
      <c r="B31" s="1047"/>
      <c r="C31" s="1047"/>
      <c r="D31" s="1047"/>
      <c r="E31" s="1047"/>
      <c r="F31" s="1047"/>
      <c r="G31" s="1047"/>
      <c r="H31" s="1047"/>
      <c r="I31" s="1047"/>
      <c r="J31" s="1047"/>
      <c r="K31" s="1047"/>
    </row>
    <row r="32" spans="1:13" x14ac:dyDescent="0.2">
      <c r="A32" s="1047"/>
      <c r="B32" s="1047"/>
      <c r="C32" s="1047"/>
      <c r="D32" s="1047"/>
      <c r="E32" s="1047"/>
      <c r="F32" s="1047"/>
      <c r="G32" s="1047"/>
      <c r="H32" s="1047"/>
      <c r="I32" s="1047"/>
      <c r="J32" s="1047"/>
      <c r="K32" s="1047"/>
    </row>
    <row r="33" spans="1:12" x14ac:dyDescent="0.2">
      <c r="A33" s="1047"/>
      <c r="B33" s="1047"/>
      <c r="C33" s="1047"/>
      <c r="D33" s="1047"/>
      <c r="E33" s="1047"/>
      <c r="F33" s="1047"/>
      <c r="G33" s="1047"/>
      <c r="H33" s="1047"/>
      <c r="I33" s="1047"/>
      <c r="J33" s="1047"/>
      <c r="K33" s="1047"/>
    </row>
    <row r="34" spans="1:12" x14ac:dyDescent="0.2">
      <c r="A34" s="1047"/>
      <c r="B34" s="1047"/>
      <c r="C34" s="1047"/>
      <c r="D34" s="1047"/>
      <c r="E34" s="1047"/>
      <c r="F34" s="1047"/>
      <c r="G34" s="1047"/>
      <c r="H34" s="1047"/>
      <c r="I34" s="1047"/>
      <c r="J34" s="1047"/>
      <c r="K34" s="1047"/>
    </row>
    <row r="35" spans="1:12" x14ac:dyDescent="0.2">
      <c r="A35" s="1047"/>
      <c r="B35" s="1047"/>
      <c r="C35" s="1047"/>
      <c r="D35" s="1047"/>
      <c r="E35" s="1047"/>
      <c r="F35" s="1047"/>
      <c r="G35" s="1047"/>
      <c r="H35" s="1047"/>
      <c r="I35" s="1047"/>
      <c r="J35" s="1047"/>
      <c r="K35" s="1047"/>
    </row>
    <row r="36" spans="1:12" x14ac:dyDescent="0.2">
      <c r="A36" s="2376"/>
      <c r="B36" s="2376"/>
      <c r="C36" s="2376"/>
      <c r="D36" s="2376"/>
      <c r="E36" s="2376"/>
      <c r="F36" s="2376"/>
      <c r="G36" s="2376"/>
      <c r="H36" s="2376"/>
      <c r="I36" s="2376"/>
      <c r="J36" s="1047"/>
      <c r="K36" s="1047"/>
    </row>
    <row r="37" spans="1:12" x14ac:dyDescent="0.2">
      <c r="A37" s="2376"/>
      <c r="B37" s="2376"/>
      <c r="C37" s="2376"/>
      <c r="D37" s="2376"/>
      <c r="E37" s="2376"/>
      <c r="F37" s="2376"/>
      <c r="G37" s="2376"/>
      <c r="H37" s="2376"/>
      <c r="I37" s="2376"/>
      <c r="J37" s="1047"/>
      <c r="K37" s="1047"/>
    </row>
    <row r="38" spans="1:12" x14ac:dyDescent="0.2">
      <c r="A38" s="2376"/>
      <c r="B38" s="2376"/>
      <c r="C38" s="2376"/>
      <c r="D38" s="2376"/>
      <c r="E38" s="2376"/>
      <c r="F38" s="2376"/>
      <c r="G38" s="2376"/>
      <c r="H38" s="2376"/>
      <c r="I38" s="2376"/>
      <c r="J38" s="1047"/>
      <c r="K38" s="1047"/>
    </row>
    <row r="39" spans="1:12" x14ac:dyDescent="0.2">
      <c r="A39" s="2376"/>
      <c r="B39" s="2376"/>
      <c r="C39" s="2376"/>
      <c r="D39" s="2376"/>
      <c r="E39" s="2376"/>
      <c r="F39" s="2376"/>
      <c r="G39" s="2376"/>
      <c r="H39" s="2376"/>
      <c r="I39" s="2376"/>
      <c r="J39" s="1047"/>
      <c r="K39" s="1047"/>
    </row>
    <row r="40" spans="1:12" x14ac:dyDescent="0.2">
      <c r="A40" s="1047"/>
      <c r="B40" s="1047"/>
      <c r="C40" s="1047"/>
      <c r="D40" s="1047"/>
      <c r="E40" s="1047"/>
      <c r="F40" s="1047"/>
      <c r="G40" s="1047"/>
      <c r="H40" s="1047"/>
      <c r="I40" s="1047"/>
      <c r="J40" s="1047"/>
      <c r="K40" s="1047"/>
    </row>
    <row r="41" spans="1:12" x14ac:dyDescent="0.2">
      <c r="A41" s="1047"/>
      <c r="B41" s="1047"/>
      <c r="C41" s="1047"/>
      <c r="D41" s="1047"/>
      <c r="E41" s="1047"/>
      <c r="F41" s="1047"/>
      <c r="G41" s="1047"/>
      <c r="H41" s="1047"/>
      <c r="I41" s="1047"/>
      <c r="J41" s="1047"/>
      <c r="K41" s="1047"/>
    </row>
    <row r="42" spans="1:12" ht="15" x14ac:dyDescent="0.25">
      <c r="A42" s="2373"/>
      <c r="B42" s="2374"/>
      <c r="C42" s="2374"/>
      <c r="D42" s="2374"/>
      <c r="E42" s="2374"/>
      <c r="F42" s="2374"/>
      <c r="G42" s="2374"/>
      <c r="H42" s="2374"/>
      <c r="I42" s="2374"/>
      <c r="J42" s="1047"/>
      <c r="K42" s="1047"/>
    </row>
    <row r="43" spans="1:12" x14ac:dyDescent="0.2">
      <c r="A43" s="1047"/>
      <c r="B43" s="1047"/>
      <c r="C43" s="1047"/>
      <c r="D43" s="1047"/>
      <c r="E43" s="1047"/>
      <c r="F43" s="1047"/>
      <c r="G43" s="1047"/>
      <c r="H43" s="1047"/>
      <c r="I43" s="1047"/>
      <c r="J43" s="1047"/>
      <c r="K43" s="1047"/>
    </row>
    <row r="44" spans="1:12" x14ac:dyDescent="0.2">
      <c r="A44" s="1048"/>
      <c r="B44" s="1048"/>
      <c r="C44" s="1048"/>
      <c r="D44" s="1048"/>
      <c r="E44" s="1048"/>
      <c r="F44" s="1048"/>
      <c r="G44" s="1048"/>
      <c r="H44" s="1048"/>
      <c r="I44" s="1048"/>
      <c r="J44" s="1048"/>
      <c r="K44" s="1048"/>
    </row>
    <row r="45" spans="1:12" x14ac:dyDescent="0.2">
      <c r="A45" s="1047"/>
      <c r="B45" s="1047"/>
      <c r="C45" s="1047"/>
      <c r="D45" s="1047"/>
      <c r="E45" s="1047"/>
      <c r="F45" s="1047"/>
      <c r="G45" s="1047"/>
      <c r="H45" s="1047"/>
      <c r="I45" s="1047"/>
      <c r="J45" s="1047"/>
      <c r="K45" s="1047"/>
    </row>
    <row r="46" spans="1:12" ht="18.75" x14ac:dyDescent="0.3">
      <c r="A46" s="2375" t="s">
        <v>236</v>
      </c>
      <c r="B46" s="2375"/>
      <c r="C46" s="2375"/>
      <c r="D46" s="2375"/>
      <c r="E46" s="2375"/>
      <c r="F46" s="2375"/>
      <c r="G46" s="2375"/>
      <c r="H46" s="2375"/>
      <c r="I46" s="2375"/>
      <c r="J46" s="2375"/>
      <c r="K46" s="2375"/>
      <c r="L46" s="187"/>
    </row>
    <row r="47" spans="1:12" x14ac:dyDescent="0.2">
      <c r="A47" s="1049"/>
      <c r="B47" s="1049"/>
      <c r="C47" s="1049"/>
      <c r="D47" s="1049"/>
      <c r="E47" s="1049"/>
      <c r="F47" s="1049"/>
      <c r="G47" s="1049"/>
      <c r="H47" s="1049"/>
      <c r="I47" s="1049"/>
      <c r="J47" s="1049"/>
      <c r="K47" s="1049"/>
      <c r="L47" s="187"/>
    </row>
    <row r="48" spans="1:12" x14ac:dyDescent="0.2">
      <c r="A48" s="1049"/>
      <c r="B48" s="1049"/>
      <c r="C48" s="1049"/>
      <c r="D48" s="1049"/>
      <c r="E48" s="1049"/>
      <c r="F48" s="1049"/>
      <c r="G48" s="1049"/>
      <c r="H48" s="1049"/>
      <c r="I48" s="1049"/>
      <c r="J48" s="1049"/>
      <c r="K48" s="1049"/>
      <c r="L48" s="187"/>
    </row>
    <row r="49" spans="1:12" ht="15" x14ac:dyDescent="0.25">
      <c r="A49" s="2377" t="s">
        <v>223</v>
      </c>
      <c r="B49" s="2377"/>
      <c r="C49" s="2377"/>
      <c r="D49" s="2377"/>
      <c r="E49" s="2377" t="s">
        <v>227</v>
      </c>
      <c r="F49" s="2377"/>
      <c r="G49" s="2377"/>
      <c r="H49" s="2377"/>
      <c r="I49" s="2377" t="s">
        <v>231</v>
      </c>
      <c r="J49" s="2377"/>
      <c r="K49" s="2377"/>
      <c r="L49" s="187"/>
    </row>
    <row r="50" spans="1:12" ht="15" x14ac:dyDescent="0.25">
      <c r="A50" s="2377" t="s">
        <v>224</v>
      </c>
      <c r="B50" s="2377"/>
      <c r="C50" s="2377"/>
      <c r="D50" s="2377"/>
      <c r="E50" s="2377" t="s">
        <v>228</v>
      </c>
      <c r="F50" s="2377"/>
      <c r="G50" s="2377"/>
      <c r="H50" s="2377"/>
      <c r="I50" s="2377" t="s">
        <v>232</v>
      </c>
      <c r="J50" s="2377"/>
      <c r="K50" s="2377"/>
    </row>
    <row r="51" spans="1:12" ht="15" x14ac:dyDescent="0.25">
      <c r="A51" s="2377" t="s">
        <v>225</v>
      </c>
      <c r="B51" s="2377"/>
      <c r="C51" s="2377"/>
      <c r="D51" s="2377"/>
      <c r="E51" s="2377" t="s">
        <v>229</v>
      </c>
      <c r="F51" s="2377"/>
      <c r="G51" s="2377"/>
      <c r="H51" s="2377"/>
      <c r="I51" s="2377" t="s">
        <v>233</v>
      </c>
      <c r="J51" s="2377"/>
      <c r="K51" s="2377"/>
    </row>
    <row r="52" spans="1:12" ht="15" x14ac:dyDescent="0.25">
      <c r="A52" s="2377" t="s">
        <v>226</v>
      </c>
      <c r="B52" s="2377"/>
      <c r="C52" s="2377"/>
      <c r="D52" s="2377"/>
      <c r="E52" s="2377" t="s">
        <v>230</v>
      </c>
      <c r="F52" s="2377"/>
      <c r="G52" s="2377"/>
      <c r="H52" s="2377"/>
      <c r="I52" s="2377" t="s">
        <v>234</v>
      </c>
      <c r="J52" s="2377"/>
      <c r="K52" s="2377"/>
    </row>
    <row r="53" spans="1:12" ht="15" x14ac:dyDescent="0.25">
      <c r="A53" s="1050"/>
      <c r="B53" s="1050"/>
      <c r="C53" s="1050"/>
      <c r="D53" s="1050"/>
      <c r="E53" s="1050"/>
      <c r="F53" s="1050"/>
      <c r="G53" s="1050"/>
      <c r="H53" s="1050"/>
      <c r="I53" s="1050"/>
      <c r="J53" s="1050"/>
      <c r="K53" s="1050"/>
    </row>
    <row r="54" spans="1:12" x14ac:dyDescent="0.2">
      <c r="A54" s="1049"/>
      <c r="B54" s="1049"/>
      <c r="C54" s="1049"/>
      <c r="D54" s="1049"/>
      <c r="E54" s="1049"/>
      <c r="F54" s="1049"/>
      <c r="G54" s="1049"/>
      <c r="H54" s="1049"/>
      <c r="I54" s="1049"/>
      <c r="J54" s="1049"/>
      <c r="K54" s="1049"/>
    </row>
    <row r="55" spans="1:12" ht="18.75" x14ac:dyDescent="0.3">
      <c r="A55" s="2375" t="s">
        <v>235</v>
      </c>
      <c r="B55" s="2375"/>
      <c r="C55" s="2375"/>
      <c r="D55" s="2375"/>
      <c r="E55" s="2375"/>
      <c r="F55" s="2375"/>
      <c r="G55" s="2375"/>
      <c r="H55" s="2375"/>
      <c r="I55" s="2375"/>
      <c r="J55" s="2375"/>
      <c r="K55" s="2375"/>
    </row>
    <row r="56" spans="1:12" x14ac:dyDescent="0.2">
      <c r="A56" s="1048"/>
      <c r="B56" s="1048"/>
      <c r="C56" s="1048"/>
      <c r="D56" s="1048"/>
      <c r="E56" s="1048"/>
      <c r="F56" s="1048"/>
      <c r="G56" s="1048"/>
      <c r="H56" s="1048"/>
      <c r="I56" s="1048"/>
      <c r="J56" s="1048"/>
      <c r="K56" s="1048"/>
    </row>
    <row r="57" spans="1:12" x14ac:dyDescent="0.2">
      <c r="A57" s="1048"/>
      <c r="B57" s="1048"/>
      <c r="C57" s="1048"/>
      <c r="D57" s="1048"/>
      <c r="E57" s="1048"/>
      <c r="F57" s="1048"/>
      <c r="G57" s="1048"/>
      <c r="H57" s="1048"/>
      <c r="I57" s="1048"/>
      <c r="J57" s="1048"/>
      <c r="K57" s="1048"/>
    </row>
  </sheetData>
  <sheetProtection password="C683" sheet="1" objects="1" scenarios="1"/>
  <mergeCells count="27">
    <mergeCell ref="I49:K49"/>
    <mergeCell ref="A49:D49"/>
    <mergeCell ref="A50:D50"/>
    <mergeCell ref="A51:D51"/>
    <mergeCell ref="E49:H49"/>
    <mergeCell ref="E50:H50"/>
    <mergeCell ref="E51:H51"/>
    <mergeCell ref="A55:K55"/>
    <mergeCell ref="I50:K50"/>
    <mergeCell ref="I51:K51"/>
    <mergeCell ref="A52:D52"/>
    <mergeCell ref="E52:H52"/>
    <mergeCell ref="I52:K52"/>
    <mergeCell ref="G36:I36"/>
    <mergeCell ref="G37:I37"/>
    <mergeCell ref="G38:I38"/>
    <mergeCell ref="G39:I39"/>
    <mergeCell ref="A36:C36"/>
    <mergeCell ref="A37:C37"/>
    <mergeCell ref="D36:F36"/>
    <mergeCell ref="A42:I42"/>
    <mergeCell ref="A46:K46"/>
    <mergeCell ref="A38:C38"/>
    <mergeCell ref="A39:C39"/>
    <mergeCell ref="D37:F37"/>
    <mergeCell ref="D38:F38"/>
    <mergeCell ref="D39:F39"/>
  </mergeCells>
  <printOptions horizontalCentered="1" verticalCentered="1"/>
  <pageMargins left="0.2" right="0.2" top="0.25" bottom="0.2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46" workbookViewId="0">
      <selection activeCell="E160" sqref="E160"/>
    </sheetView>
  </sheetViews>
  <sheetFormatPr defaultRowHeight="12.75" x14ac:dyDescent="0.2"/>
  <cols>
    <col min="1" max="1" width="23.28515625" style="231" bestFit="1" customWidth="1"/>
    <col min="2" max="2" width="12.7109375" style="231" customWidth="1"/>
    <col min="3" max="3" width="9.140625" style="1260"/>
    <col min="4" max="4" width="23.28515625" style="231" bestFit="1" customWidth="1"/>
    <col min="5" max="5" width="12.7109375" style="231" customWidth="1"/>
    <col min="6" max="16384" width="9.140625" style="231"/>
  </cols>
  <sheetData>
    <row r="1" spans="1:6" x14ac:dyDescent="0.2">
      <c r="A1" s="1548" t="s">
        <v>0</v>
      </c>
      <c r="B1" s="1548"/>
      <c r="C1" s="421"/>
      <c r="D1" s="1548" t="s">
        <v>1</v>
      </c>
      <c r="E1" s="1548"/>
    </row>
    <row r="2" spans="1:6" x14ac:dyDescent="0.2">
      <c r="A2" s="1205" t="s">
        <v>615</v>
      </c>
      <c r="B2" s="1205"/>
      <c r="C2" s="421"/>
      <c r="D2" s="1205" t="s">
        <v>615</v>
      </c>
      <c r="E2" s="1205"/>
      <c r="F2" s="421"/>
    </row>
    <row r="3" spans="1:6" x14ac:dyDescent="0.2">
      <c r="A3" s="1547">
        <f>RFP!D84</f>
        <v>0</v>
      </c>
      <c r="B3" s="1547"/>
      <c r="C3" s="421"/>
      <c r="D3" s="1547">
        <f>RFP!G84</f>
        <v>0</v>
      </c>
      <c r="E3" s="1547"/>
      <c r="F3" s="421"/>
    </row>
    <row r="4" spans="1:6" x14ac:dyDescent="0.2">
      <c r="A4" s="1252">
        <f>RFP!D71</f>
        <v>0</v>
      </c>
      <c r="B4" s="1255"/>
      <c r="D4" s="1252">
        <f>A4</f>
        <v>0</v>
      </c>
      <c r="E4" s="1255"/>
    </row>
    <row r="5" spans="1:6" x14ac:dyDescent="0.2">
      <c r="A5" s="1252">
        <f>RFP!D72</f>
        <v>0</v>
      </c>
      <c r="B5" s="1255"/>
      <c r="D5" s="1252">
        <f t="shared" ref="D5:D7" si="0">A5</f>
        <v>0</v>
      </c>
      <c r="E5" s="1255"/>
    </row>
    <row r="6" spans="1:6" x14ac:dyDescent="0.2">
      <c r="A6" s="1252">
        <f>RFP!D73</f>
        <v>0</v>
      </c>
      <c r="B6" s="1255"/>
      <c r="D6" s="1252">
        <f t="shared" si="0"/>
        <v>0</v>
      </c>
      <c r="E6" s="1255"/>
    </row>
    <row r="7" spans="1:6" x14ac:dyDescent="0.2">
      <c r="A7" s="1252">
        <f>RFP!D74</f>
        <v>0</v>
      </c>
      <c r="B7" s="1255"/>
      <c r="D7" s="1252">
        <f t="shared" si="0"/>
        <v>0</v>
      </c>
      <c r="E7" s="1255"/>
    </row>
    <row r="8" spans="1:6" x14ac:dyDescent="0.2">
      <c r="A8" s="1253" t="s">
        <v>616</v>
      </c>
      <c r="B8" s="1254">
        <f>SUMPRODUCT(A4:A7,B4:B7)</f>
        <v>0</v>
      </c>
      <c r="D8" s="1253" t="s">
        <v>616</v>
      </c>
      <c r="E8" s="1254">
        <f>SUMPRODUCT(D4:D7,E4:E7)</f>
        <v>0</v>
      </c>
    </row>
    <row r="9" spans="1:6" x14ac:dyDescent="0.2">
      <c r="A9" s="1253" t="s">
        <v>617</v>
      </c>
      <c r="B9" s="1254">
        <f>B8*12</f>
        <v>0</v>
      </c>
      <c r="D9" s="1253" t="s">
        <v>617</v>
      </c>
      <c r="E9" s="1254">
        <f>E8*12</f>
        <v>0</v>
      </c>
    </row>
    <row r="10" spans="1:6" x14ac:dyDescent="0.2">
      <c r="A10" s="1546">
        <f>RFP!D116</f>
        <v>0</v>
      </c>
      <c r="B10" s="1546"/>
      <c r="D10" s="1546">
        <f>RFP!G116</f>
        <v>0</v>
      </c>
      <c r="E10" s="1546"/>
    </row>
    <row r="11" spans="1:6" x14ac:dyDescent="0.2">
      <c r="A11" s="1252">
        <f>RFP!D105</f>
        <v>0</v>
      </c>
      <c r="B11" s="1255"/>
      <c r="D11" s="1252">
        <f>A11</f>
        <v>0</v>
      </c>
      <c r="E11" s="1255"/>
    </row>
    <row r="12" spans="1:6" x14ac:dyDescent="0.2">
      <c r="A12" s="1252">
        <f>RFP!D106</f>
        <v>0</v>
      </c>
      <c r="B12" s="1255"/>
      <c r="D12" s="1252">
        <f t="shared" ref="D12:D14" si="1">A12</f>
        <v>0</v>
      </c>
      <c r="E12" s="1255"/>
    </row>
    <row r="13" spans="1:6" x14ac:dyDescent="0.2">
      <c r="A13" s="1252">
        <f>RFP!D107</f>
        <v>0</v>
      </c>
      <c r="B13" s="1255"/>
      <c r="D13" s="1252">
        <f t="shared" si="1"/>
        <v>0</v>
      </c>
      <c r="E13" s="1255"/>
    </row>
    <row r="14" spans="1:6" x14ac:dyDescent="0.2">
      <c r="A14" s="1252">
        <f>RFP!D108</f>
        <v>0</v>
      </c>
      <c r="B14" s="1255"/>
      <c r="D14" s="1252">
        <f t="shared" si="1"/>
        <v>0</v>
      </c>
      <c r="E14" s="1255"/>
    </row>
    <row r="15" spans="1:6" x14ac:dyDescent="0.2">
      <c r="A15" s="1253" t="s">
        <v>616</v>
      </c>
      <c r="B15" s="1254">
        <f>SUMPRODUCT(A11:A14,B11:B14)</f>
        <v>0</v>
      </c>
      <c r="D15" s="1253" t="s">
        <v>616</v>
      </c>
      <c r="E15" s="1254">
        <f>SUMPRODUCT(D11:D14,E11:E14)</f>
        <v>0</v>
      </c>
    </row>
    <row r="16" spans="1:6" x14ac:dyDescent="0.2">
      <c r="A16" s="1253" t="s">
        <v>617</v>
      </c>
      <c r="B16" s="1254">
        <f>B15*12</f>
        <v>0</v>
      </c>
      <c r="D16" s="1253" t="s">
        <v>617</v>
      </c>
      <c r="E16" s="1254">
        <f>E15*12</f>
        <v>0</v>
      </c>
    </row>
    <row r="17" spans="1:5" x14ac:dyDescent="0.2">
      <c r="A17" s="1546">
        <f>RFP!D147</f>
        <v>0</v>
      </c>
      <c r="B17" s="1546"/>
      <c r="D17" s="1546">
        <f>RFP!G147</f>
        <v>0</v>
      </c>
      <c r="E17" s="1546"/>
    </row>
    <row r="18" spans="1:5" x14ac:dyDescent="0.2">
      <c r="A18" s="1252">
        <f>RFP!D136</f>
        <v>0</v>
      </c>
      <c r="B18" s="1255"/>
      <c r="D18" s="1252">
        <f>A18</f>
        <v>0</v>
      </c>
      <c r="E18" s="1255"/>
    </row>
    <row r="19" spans="1:5" x14ac:dyDescent="0.2">
      <c r="A19" s="1252">
        <f>RFP!D137</f>
        <v>0</v>
      </c>
      <c r="B19" s="1255"/>
      <c r="D19" s="1252">
        <f t="shared" ref="D19:D21" si="2">A19</f>
        <v>0</v>
      </c>
      <c r="E19" s="1255"/>
    </row>
    <row r="20" spans="1:5" x14ac:dyDescent="0.2">
      <c r="A20" s="1252">
        <f>RFP!D138</f>
        <v>0</v>
      </c>
      <c r="B20" s="1255"/>
      <c r="D20" s="1252">
        <f t="shared" si="2"/>
        <v>0</v>
      </c>
      <c r="E20" s="1255"/>
    </row>
    <row r="21" spans="1:5" x14ac:dyDescent="0.2">
      <c r="A21" s="1252">
        <f>RFP!D139</f>
        <v>0</v>
      </c>
      <c r="B21" s="1255"/>
      <c r="D21" s="1252">
        <f t="shared" si="2"/>
        <v>0</v>
      </c>
      <c r="E21" s="1255"/>
    </row>
    <row r="22" spans="1:5" x14ac:dyDescent="0.2">
      <c r="A22" s="1253" t="s">
        <v>616</v>
      </c>
      <c r="B22" s="1254">
        <f>SUMPRODUCT(A18:A21,B18:B21)</f>
        <v>0</v>
      </c>
      <c r="D22" s="1253" t="s">
        <v>616</v>
      </c>
      <c r="E22" s="1254">
        <f>SUMPRODUCT(D18:D21,E18:E21)</f>
        <v>0</v>
      </c>
    </row>
    <row r="23" spans="1:5" x14ac:dyDescent="0.2">
      <c r="A23" s="1253" t="s">
        <v>617</v>
      </c>
      <c r="B23" s="1254">
        <f>B22*12</f>
        <v>0</v>
      </c>
      <c r="D23" s="1253" t="s">
        <v>617</v>
      </c>
      <c r="E23" s="1254">
        <f>E22*12</f>
        <v>0</v>
      </c>
    </row>
    <row r="24" spans="1:5" x14ac:dyDescent="0.2">
      <c r="A24" s="1546">
        <f>RFP!D175</f>
        <v>0</v>
      </c>
      <c r="B24" s="1546"/>
      <c r="D24" s="1546">
        <f>RFP!G175</f>
        <v>0</v>
      </c>
      <c r="E24" s="1546"/>
    </row>
    <row r="25" spans="1:5" x14ac:dyDescent="0.2">
      <c r="A25" s="1252">
        <f>RFP!D164</f>
        <v>0</v>
      </c>
      <c r="B25" s="1255"/>
      <c r="D25" s="1252">
        <f>A25</f>
        <v>0</v>
      </c>
      <c r="E25" s="1255"/>
    </row>
    <row r="26" spans="1:5" x14ac:dyDescent="0.2">
      <c r="A26" s="1252">
        <f>RFP!D165</f>
        <v>0</v>
      </c>
      <c r="B26" s="1255"/>
      <c r="D26" s="1252">
        <f t="shared" ref="D26:D28" si="3">A26</f>
        <v>0</v>
      </c>
      <c r="E26" s="1255"/>
    </row>
    <row r="27" spans="1:5" x14ac:dyDescent="0.2">
      <c r="A27" s="1252">
        <f>RFP!D166</f>
        <v>0</v>
      </c>
      <c r="B27" s="1255"/>
      <c r="D27" s="1252">
        <f t="shared" si="3"/>
        <v>0</v>
      </c>
      <c r="E27" s="1255"/>
    </row>
    <row r="28" spans="1:5" x14ac:dyDescent="0.2">
      <c r="A28" s="1252">
        <f>RFP!D167</f>
        <v>0</v>
      </c>
      <c r="B28" s="1255"/>
      <c r="D28" s="1252">
        <f t="shared" si="3"/>
        <v>0</v>
      </c>
      <c r="E28" s="1255"/>
    </row>
    <row r="29" spans="1:5" x14ac:dyDescent="0.2">
      <c r="A29" s="1253" t="s">
        <v>616</v>
      </c>
      <c r="B29" s="1254">
        <f>SUMPRODUCT(A25:A28,B25:B28)</f>
        <v>0</v>
      </c>
      <c r="D29" s="1253" t="s">
        <v>616</v>
      </c>
      <c r="E29" s="1254">
        <f>SUMPRODUCT(D25:D28,E25:E28)</f>
        <v>0</v>
      </c>
    </row>
    <row r="30" spans="1:5" x14ac:dyDescent="0.2">
      <c r="A30" s="1253" t="s">
        <v>617</v>
      </c>
      <c r="B30" s="1254">
        <f>B29*12</f>
        <v>0</v>
      </c>
      <c r="D30" s="1253" t="s">
        <v>617</v>
      </c>
      <c r="E30" s="1254">
        <f>E29*12</f>
        <v>0</v>
      </c>
    </row>
    <row r="32" spans="1:5" x14ac:dyDescent="0.2">
      <c r="A32" s="1208" t="s">
        <v>618</v>
      </c>
      <c r="B32" s="1256">
        <f>B9+B16+B23+B30</f>
        <v>0</v>
      </c>
      <c r="C32" s="1261"/>
      <c r="D32" s="1208" t="s">
        <v>618</v>
      </c>
      <c r="E32" s="1207">
        <f>E9+E16+E23+E30</f>
        <v>0</v>
      </c>
    </row>
    <row r="34" spans="1:5" x14ac:dyDescent="0.2">
      <c r="A34" s="1205" t="s">
        <v>619</v>
      </c>
      <c r="B34" s="1205"/>
      <c r="C34" s="421"/>
      <c r="D34" s="1205" t="s">
        <v>619</v>
      </c>
      <c r="E34" s="1205"/>
    </row>
    <row r="35" spans="1:5" x14ac:dyDescent="0.2">
      <c r="A35" s="1547">
        <f>A3</f>
        <v>0</v>
      </c>
      <c r="B35" s="1547"/>
      <c r="C35" s="421"/>
      <c r="D35" s="1547">
        <f>D3</f>
        <v>0</v>
      </c>
      <c r="E35" s="1547"/>
    </row>
    <row r="36" spans="1:5" x14ac:dyDescent="0.2">
      <c r="A36" s="1252">
        <f>A4</f>
        <v>0</v>
      </c>
      <c r="B36" s="1255"/>
      <c r="D36" s="1252">
        <f>D4</f>
        <v>0</v>
      </c>
      <c r="E36" s="1255"/>
    </row>
    <row r="37" spans="1:5" x14ac:dyDescent="0.2">
      <c r="A37" s="1252">
        <f>A5</f>
        <v>0</v>
      </c>
      <c r="B37" s="1255"/>
      <c r="D37" s="1252">
        <f>D5</f>
        <v>0</v>
      </c>
      <c r="E37" s="1255"/>
    </row>
    <row r="38" spans="1:5" x14ac:dyDescent="0.2">
      <c r="A38" s="1252">
        <f>A6</f>
        <v>0</v>
      </c>
      <c r="B38" s="1255"/>
      <c r="D38" s="1252">
        <f>D6</f>
        <v>0</v>
      </c>
      <c r="E38" s="1255"/>
    </row>
    <row r="39" spans="1:5" x14ac:dyDescent="0.2">
      <c r="A39" s="1252">
        <f>A7</f>
        <v>0</v>
      </c>
      <c r="B39" s="1255"/>
      <c r="D39" s="1252">
        <f>D7</f>
        <v>0</v>
      </c>
      <c r="E39" s="1255"/>
    </row>
    <row r="40" spans="1:5" x14ac:dyDescent="0.2">
      <c r="A40" s="1253" t="s">
        <v>616</v>
      </c>
      <c r="B40" s="1254">
        <f>SUMPRODUCT(A36:A39,B36:B39)</f>
        <v>0</v>
      </c>
      <c r="D40" s="1253" t="s">
        <v>616</v>
      </c>
      <c r="E40" s="1254">
        <f>SUMPRODUCT(D36:D39,E36:E39)</f>
        <v>0</v>
      </c>
    </row>
    <row r="41" spans="1:5" x14ac:dyDescent="0.2">
      <c r="A41" s="1253" t="s">
        <v>617</v>
      </c>
      <c r="B41" s="1254">
        <f>B40*12</f>
        <v>0</v>
      </c>
      <c r="D41" s="1253" t="s">
        <v>617</v>
      </c>
      <c r="E41" s="1254">
        <f>E40*12</f>
        <v>0</v>
      </c>
    </row>
    <row r="42" spans="1:5" x14ac:dyDescent="0.2">
      <c r="A42" s="1546">
        <f>A10</f>
        <v>0</v>
      </c>
      <c r="B42" s="1546"/>
      <c r="D42" s="1546">
        <f>D10</f>
        <v>0</v>
      </c>
      <c r="E42" s="1546"/>
    </row>
    <row r="43" spans="1:5" x14ac:dyDescent="0.2">
      <c r="A43" s="1252">
        <f>A11</f>
        <v>0</v>
      </c>
      <c r="B43" s="1255"/>
      <c r="D43" s="1252">
        <f>D11</f>
        <v>0</v>
      </c>
      <c r="E43" s="1255"/>
    </row>
    <row r="44" spans="1:5" x14ac:dyDescent="0.2">
      <c r="A44" s="1252">
        <f>A12</f>
        <v>0</v>
      </c>
      <c r="B44" s="1255"/>
      <c r="D44" s="1252">
        <f>D12</f>
        <v>0</v>
      </c>
      <c r="E44" s="1255"/>
    </row>
    <row r="45" spans="1:5" x14ac:dyDescent="0.2">
      <c r="A45" s="1252">
        <f>A13</f>
        <v>0</v>
      </c>
      <c r="B45" s="1255"/>
      <c r="D45" s="1252">
        <f>D13</f>
        <v>0</v>
      </c>
      <c r="E45" s="1255"/>
    </row>
    <row r="46" spans="1:5" x14ac:dyDescent="0.2">
      <c r="A46" s="1252">
        <f>A14</f>
        <v>0</v>
      </c>
      <c r="B46" s="1255"/>
      <c r="D46" s="1252">
        <f>D14</f>
        <v>0</v>
      </c>
      <c r="E46" s="1255"/>
    </row>
    <row r="47" spans="1:5" x14ac:dyDescent="0.2">
      <c r="A47" s="1253" t="s">
        <v>616</v>
      </c>
      <c r="B47" s="1254">
        <f>SUMPRODUCT(A43:A46,B43:B46)</f>
        <v>0</v>
      </c>
      <c r="D47" s="1253" t="s">
        <v>616</v>
      </c>
      <c r="E47" s="1254">
        <f>SUMPRODUCT(D43:D46,E43:E46)</f>
        <v>0</v>
      </c>
    </row>
    <row r="48" spans="1:5" x14ac:dyDescent="0.2">
      <c r="A48" s="1253" t="s">
        <v>617</v>
      </c>
      <c r="B48" s="1254">
        <f>B47*12</f>
        <v>0</v>
      </c>
      <c r="D48" s="1253" t="s">
        <v>617</v>
      </c>
      <c r="E48" s="1254">
        <f>E47*12</f>
        <v>0</v>
      </c>
    </row>
    <row r="49" spans="1:5" x14ac:dyDescent="0.2">
      <c r="A49" s="1546">
        <f>A17</f>
        <v>0</v>
      </c>
      <c r="B49" s="1546"/>
      <c r="D49" s="1546">
        <f>D17</f>
        <v>0</v>
      </c>
      <c r="E49" s="1546"/>
    </row>
    <row r="50" spans="1:5" x14ac:dyDescent="0.2">
      <c r="A50" s="1252">
        <f>A18</f>
        <v>0</v>
      </c>
      <c r="B50" s="1255"/>
      <c r="D50" s="1252">
        <f>D18</f>
        <v>0</v>
      </c>
      <c r="E50" s="1255"/>
    </row>
    <row r="51" spans="1:5" x14ac:dyDescent="0.2">
      <c r="A51" s="1252">
        <f>A19</f>
        <v>0</v>
      </c>
      <c r="B51" s="1255"/>
      <c r="D51" s="1252">
        <f>D19</f>
        <v>0</v>
      </c>
      <c r="E51" s="1255"/>
    </row>
    <row r="52" spans="1:5" x14ac:dyDescent="0.2">
      <c r="A52" s="1252">
        <f>A20</f>
        <v>0</v>
      </c>
      <c r="B52" s="1255"/>
      <c r="D52" s="1252">
        <f>D20</f>
        <v>0</v>
      </c>
      <c r="E52" s="1255"/>
    </row>
    <row r="53" spans="1:5" x14ac:dyDescent="0.2">
      <c r="A53" s="1252">
        <f>A21</f>
        <v>0</v>
      </c>
      <c r="B53" s="1255"/>
      <c r="D53" s="1252">
        <f>D21</f>
        <v>0</v>
      </c>
      <c r="E53" s="1255"/>
    </row>
    <row r="54" spans="1:5" x14ac:dyDescent="0.2">
      <c r="A54" s="1253" t="s">
        <v>616</v>
      </c>
      <c r="B54" s="1254">
        <f>SUMPRODUCT(A50:A53,B50:B53)</f>
        <v>0</v>
      </c>
      <c r="D54" s="1253" t="s">
        <v>616</v>
      </c>
      <c r="E54" s="1254">
        <f>SUMPRODUCT(D50:D53,E50:E53)</f>
        <v>0</v>
      </c>
    </row>
    <row r="55" spans="1:5" x14ac:dyDescent="0.2">
      <c r="A55" s="1253" t="s">
        <v>617</v>
      </c>
      <c r="B55" s="1254">
        <f>B54*12</f>
        <v>0</v>
      </c>
      <c r="D55" s="1253" t="s">
        <v>617</v>
      </c>
      <c r="E55" s="1254">
        <f>E54*12</f>
        <v>0</v>
      </c>
    </row>
    <row r="56" spans="1:5" x14ac:dyDescent="0.2">
      <c r="A56" s="1546">
        <f>A24</f>
        <v>0</v>
      </c>
      <c r="B56" s="1546"/>
      <c r="D56" s="1546">
        <f>D24</f>
        <v>0</v>
      </c>
      <c r="E56" s="1546"/>
    </row>
    <row r="57" spans="1:5" x14ac:dyDescent="0.2">
      <c r="A57" s="1252">
        <f>A25</f>
        <v>0</v>
      </c>
      <c r="B57" s="1255"/>
      <c r="D57" s="1252">
        <f>D25</f>
        <v>0</v>
      </c>
      <c r="E57" s="1255"/>
    </row>
    <row r="58" spans="1:5" x14ac:dyDescent="0.2">
      <c r="A58" s="1252">
        <f>A26</f>
        <v>0</v>
      </c>
      <c r="B58" s="1255"/>
      <c r="D58" s="1252">
        <f>D26</f>
        <v>0</v>
      </c>
      <c r="E58" s="1255"/>
    </row>
    <row r="59" spans="1:5" x14ac:dyDescent="0.2">
      <c r="A59" s="1252">
        <f>A27</f>
        <v>0</v>
      </c>
      <c r="B59" s="1255"/>
      <c r="D59" s="1252">
        <f>D27</f>
        <v>0</v>
      </c>
      <c r="E59" s="1255"/>
    </row>
    <row r="60" spans="1:5" x14ac:dyDescent="0.2">
      <c r="A60" s="1252">
        <f>A28</f>
        <v>0</v>
      </c>
      <c r="B60" s="1255"/>
      <c r="D60" s="1252">
        <f>D28</f>
        <v>0</v>
      </c>
      <c r="E60" s="1255"/>
    </row>
    <row r="61" spans="1:5" x14ac:dyDescent="0.2">
      <c r="A61" s="1253" t="s">
        <v>616</v>
      </c>
      <c r="B61" s="1254">
        <f>SUMPRODUCT(A57:A60,B57:B60)</f>
        <v>0</v>
      </c>
      <c r="D61" s="1253" t="s">
        <v>616</v>
      </c>
      <c r="E61" s="1254">
        <f>SUMPRODUCT(D57:D60,E57:E60)</f>
        <v>0</v>
      </c>
    </row>
    <row r="62" spans="1:5" x14ac:dyDescent="0.2">
      <c r="A62" s="1253" t="s">
        <v>617</v>
      </c>
      <c r="B62" s="1254">
        <f>B61*12</f>
        <v>0</v>
      </c>
      <c r="D62" s="1253" t="s">
        <v>617</v>
      </c>
      <c r="E62" s="1254">
        <f>E61*12</f>
        <v>0</v>
      </c>
    </row>
    <row r="64" spans="1:5" x14ac:dyDescent="0.2">
      <c r="A64" s="1208" t="s">
        <v>618</v>
      </c>
      <c r="B64" s="1256">
        <f>B41+B48+B55+B62</f>
        <v>0</v>
      </c>
      <c r="C64" s="1261"/>
      <c r="D64" s="1208" t="s">
        <v>618</v>
      </c>
      <c r="E64" s="1256">
        <f>E41+E48+E55+E62</f>
        <v>0</v>
      </c>
    </row>
    <row r="65" spans="1:5" x14ac:dyDescent="0.2">
      <c r="B65" s="1206"/>
    </row>
    <row r="66" spans="1:5" x14ac:dyDescent="0.2">
      <c r="A66" s="1205" t="s">
        <v>620</v>
      </c>
      <c r="B66" s="1205"/>
      <c r="C66" s="421"/>
      <c r="D66" s="1205" t="s">
        <v>620</v>
      </c>
      <c r="E66" s="1205"/>
    </row>
    <row r="67" spans="1:5" x14ac:dyDescent="0.2">
      <c r="A67" s="1547">
        <f>A35</f>
        <v>0</v>
      </c>
      <c r="B67" s="1547"/>
      <c r="C67" s="421"/>
      <c r="D67" s="1547">
        <f>D35</f>
        <v>0</v>
      </c>
      <c r="E67" s="1547"/>
    </row>
    <row r="68" spans="1:5" x14ac:dyDescent="0.2">
      <c r="A68" s="1252">
        <f>A36</f>
        <v>0</v>
      </c>
      <c r="B68" s="1257"/>
      <c r="D68" s="1252">
        <f>D36</f>
        <v>0</v>
      </c>
      <c r="E68" s="1257"/>
    </row>
    <row r="69" spans="1:5" x14ac:dyDescent="0.2">
      <c r="A69" s="1252">
        <f>A37</f>
        <v>0</v>
      </c>
      <c r="B69" s="1255"/>
      <c r="D69" s="1252">
        <f>D37</f>
        <v>0</v>
      </c>
      <c r="E69" s="1255"/>
    </row>
    <row r="70" spans="1:5" x14ac:dyDescent="0.2">
      <c r="A70" s="1252">
        <f>A38</f>
        <v>0</v>
      </c>
      <c r="B70" s="1255"/>
      <c r="D70" s="1252">
        <f>D38</f>
        <v>0</v>
      </c>
      <c r="E70" s="1255"/>
    </row>
    <row r="71" spans="1:5" x14ac:dyDescent="0.2">
      <c r="A71" s="1252">
        <f>A39</f>
        <v>0</v>
      </c>
      <c r="B71" s="1255"/>
      <c r="D71" s="1252">
        <f>D39</f>
        <v>0</v>
      </c>
      <c r="E71" s="1255"/>
    </row>
    <row r="72" spans="1:5" x14ac:dyDescent="0.2">
      <c r="A72" s="1253" t="s">
        <v>616</v>
      </c>
      <c r="B72" s="1254">
        <f>SUMPRODUCT(A68:A71,B68:B71)</f>
        <v>0</v>
      </c>
      <c r="D72" s="1253" t="s">
        <v>616</v>
      </c>
      <c r="E72" s="1254">
        <f>SUMPRODUCT(D68:D71,E68:E71)</f>
        <v>0</v>
      </c>
    </row>
    <row r="73" spans="1:5" x14ac:dyDescent="0.2">
      <c r="A73" s="1253" t="s">
        <v>617</v>
      </c>
      <c r="B73" s="1254">
        <f>B72*12</f>
        <v>0</v>
      </c>
      <c r="D73" s="1253" t="s">
        <v>617</v>
      </c>
      <c r="E73" s="1254">
        <f>E72*12</f>
        <v>0</v>
      </c>
    </row>
    <row r="74" spans="1:5" x14ac:dyDescent="0.2">
      <c r="A74" s="1546">
        <f>A42</f>
        <v>0</v>
      </c>
      <c r="B74" s="1546"/>
      <c r="D74" s="1546">
        <f>D42</f>
        <v>0</v>
      </c>
      <c r="E74" s="1546"/>
    </row>
    <row r="75" spans="1:5" x14ac:dyDescent="0.2">
      <c r="A75" s="1252">
        <f>A43</f>
        <v>0</v>
      </c>
      <c r="B75" s="1255"/>
      <c r="D75" s="1252">
        <f>D43</f>
        <v>0</v>
      </c>
      <c r="E75" s="1255"/>
    </row>
    <row r="76" spans="1:5" x14ac:dyDescent="0.2">
      <c r="A76" s="1252">
        <f>A44</f>
        <v>0</v>
      </c>
      <c r="B76" s="1255"/>
      <c r="D76" s="1252">
        <f>D44</f>
        <v>0</v>
      </c>
      <c r="E76" s="1255"/>
    </row>
    <row r="77" spans="1:5" x14ac:dyDescent="0.2">
      <c r="A77" s="1252">
        <f>A45</f>
        <v>0</v>
      </c>
      <c r="B77" s="1255"/>
      <c r="D77" s="1252">
        <f>D45</f>
        <v>0</v>
      </c>
      <c r="E77" s="1255"/>
    </row>
    <row r="78" spans="1:5" x14ac:dyDescent="0.2">
      <c r="A78" s="1252">
        <f>A46</f>
        <v>0</v>
      </c>
      <c r="B78" s="1255"/>
      <c r="D78" s="1252">
        <f>D46</f>
        <v>0</v>
      </c>
      <c r="E78" s="1255"/>
    </row>
    <row r="79" spans="1:5" x14ac:dyDescent="0.2">
      <c r="A79" s="1253" t="s">
        <v>616</v>
      </c>
      <c r="B79" s="1254">
        <f>SUMPRODUCT(A75:A78,B75:B78)</f>
        <v>0</v>
      </c>
      <c r="D79" s="1253" t="s">
        <v>616</v>
      </c>
      <c r="E79" s="1254">
        <f>SUMPRODUCT(D75:D78,E75:E78)</f>
        <v>0</v>
      </c>
    </row>
    <row r="80" spans="1:5" x14ac:dyDescent="0.2">
      <c r="A80" s="1253" t="s">
        <v>617</v>
      </c>
      <c r="B80" s="1254">
        <f>B79*12</f>
        <v>0</v>
      </c>
      <c r="D80" s="1253" t="s">
        <v>617</v>
      </c>
      <c r="E80" s="1254">
        <f>E79*12</f>
        <v>0</v>
      </c>
    </row>
    <row r="81" spans="1:5" s="420" customFormat="1" x14ac:dyDescent="0.2">
      <c r="A81" s="1546">
        <f>A49</f>
        <v>0</v>
      </c>
      <c r="B81" s="1546"/>
      <c r="C81" s="421"/>
      <c r="D81" s="1546">
        <f>D49</f>
        <v>0</v>
      </c>
      <c r="E81" s="1546"/>
    </row>
    <row r="82" spans="1:5" x14ac:dyDescent="0.2">
      <c r="A82" s="1252">
        <f>A50</f>
        <v>0</v>
      </c>
      <c r="B82" s="1255"/>
      <c r="D82" s="1252">
        <f>D50</f>
        <v>0</v>
      </c>
      <c r="E82" s="1255"/>
    </row>
    <row r="83" spans="1:5" x14ac:dyDescent="0.2">
      <c r="A83" s="1252">
        <f>A51</f>
        <v>0</v>
      </c>
      <c r="B83" s="1255"/>
      <c r="D83" s="1252">
        <f>D51</f>
        <v>0</v>
      </c>
      <c r="E83" s="1255"/>
    </row>
    <row r="84" spans="1:5" x14ac:dyDescent="0.2">
      <c r="A84" s="1252">
        <f>A52</f>
        <v>0</v>
      </c>
      <c r="B84" s="1255"/>
      <c r="D84" s="1252">
        <f>D52</f>
        <v>0</v>
      </c>
      <c r="E84" s="1255"/>
    </row>
    <row r="85" spans="1:5" x14ac:dyDescent="0.2">
      <c r="A85" s="1252">
        <f>A53</f>
        <v>0</v>
      </c>
      <c r="B85" s="1255"/>
      <c r="D85" s="1252">
        <f>D53</f>
        <v>0</v>
      </c>
      <c r="E85" s="1255"/>
    </row>
    <row r="86" spans="1:5" x14ac:dyDescent="0.2">
      <c r="A86" s="1253" t="s">
        <v>616</v>
      </c>
      <c r="B86" s="1254">
        <f>SUMPRODUCT(A82:A85,B82:B85)</f>
        <v>0</v>
      </c>
      <c r="D86" s="1253" t="s">
        <v>616</v>
      </c>
      <c r="E86" s="1254">
        <f>SUMPRODUCT(D82:D85,E82:E85)</f>
        <v>0</v>
      </c>
    </row>
    <row r="87" spans="1:5" x14ac:dyDescent="0.2">
      <c r="A87" s="1253" t="s">
        <v>617</v>
      </c>
      <c r="B87" s="1254">
        <f>B86*12</f>
        <v>0</v>
      </c>
      <c r="D87" s="1253" t="s">
        <v>617</v>
      </c>
      <c r="E87" s="1254">
        <f>E86*12</f>
        <v>0</v>
      </c>
    </row>
    <row r="88" spans="1:5" s="420" customFormat="1" x14ac:dyDescent="0.2">
      <c r="A88" s="1546">
        <f>A56</f>
        <v>0</v>
      </c>
      <c r="B88" s="1546"/>
      <c r="C88" s="421"/>
      <c r="D88" s="1546">
        <f>D56</f>
        <v>0</v>
      </c>
      <c r="E88" s="1546"/>
    </row>
    <row r="89" spans="1:5" x14ac:dyDescent="0.2">
      <c r="A89" s="1252">
        <f>A57</f>
        <v>0</v>
      </c>
      <c r="B89" s="1255"/>
      <c r="D89" s="1252">
        <f>D57</f>
        <v>0</v>
      </c>
      <c r="E89" s="1255"/>
    </row>
    <row r="90" spans="1:5" x14ac:dyDescent="0.2">
      <c r="A90" s="1252">
        <f>A58</f>
        <v>0</v>
      </c>
      <c r="B90" s="1255"/>
      <c r="D90" s="1252">
        <f>D58</f>
        <v>0</v>
      </c>
      <c r="E90" s="1255"/>
    </row>
    <row r="91" spans="1:5" x14ac:dyDescent="0.2">
      <c r="A91" s="1252">
        <f>A59</f>
        <v>0</v>
      </c>
      <c r="B91" s="1255"/>
      <c r="D91" s="1252">
        <f>D59</f>
        <v>0</v>
      </c>
      <c r="E91" s="1255"/>
    </row>
    <row r="92" spans="1:5" x14ac:dyDescent="0.2">
      <c r="A92" s="1252">
        <f>A60</f>
        <v>0</v>
      </c>
      <c r="B92" s="1255"/>
      <c r="D92" s="1252">
        <f>D60</f>
        <v>0</v>
      </c>
      <c r="E92" s="1255"/>
    </row>
    <row r="93" spans="1:5" x14ac:dyDescent="0.2">
      <c r="A93" s="1253" t="s">
        <v>616</v>
      </c>
      <c r="B93" s="1254">
        <f>SUMPRODUCT(A89:A92,B89:B92)</f>
        <v>0</v>
      </c>
      <c r="D93" s="1253" t="s">
        <v>616</v>
      </c>
      <c r="E93" s="1254">
        <f>SUMPRODUCT(D89:D92,E89:E92)</f>
        <v>0</v>
      </c>
    </row>
    <row r="94" spans="1:5" x14ac:dyDescent="0.2">
      <c r="A94" s="1253" t="s">
        <v>617</v>
      </c>
      <c r="B94" s="1254">
        <f>B93*12</f>
        <v>0</v>
      </c>
      <c r="D94" s="1253" t="s">
        <v>617</v>
      </c>
      <c r="E94" s="1254">
        <f>E93*12</f>
        <v>0</v>
      </c>
    </row>
    <row r="96" spans="1:5" x14ac:dyDescent="0.2">
      <c r="A96" s="1208" t="s">
        <v>618</v>
      </c>
      <c r="B96" s="1256">
        <f>B73+B80+B87+B94</f>
        <v>0</v>
      </c>
      <c r="C96" s="1261"/>
      <c r="D96" s="1208" t="s">
        <v>618</v>
      </c>
      <c r="E96" s="1256">
        <f>E73+E80+E87+E94</f>
        <v>0</v>
      </c>
    </row>
    <row r="98" spans="1:5" x14ac:dyDescent="0.2">
      <c r="A98" s="1205" t="s">
        <v>621</v>
      </c>
      <c r="B98" s="1205"/>
      <c r="C98" s="421"/>
      <c r="D98" s="1205" t="s">
        <v>621</v>
      </c>
      <c r="E98" s="1205"/>
    </row>
    <row r="99" spans="1:5" x14ac:dyDescent="0.2">
      <c r="A99" s="1547">
        <f>A67</f>
        <v>0</v>
      </c>
      <c r="B99" s="1547"/>
      <c r="C99" s="421"/>
      <c r="D99" s="1547">
        <f>D67</f>
        <v>0</v>
      </c>
      <c r="E99" s="1547"/>
    </row>
    <row r="100" spans="1:5" x14ac:dyDescent="0.2">
      <c r="A100" s="1252">
        <f>A68</f>
        <v>0</v>
      </c>
      <c r="B100" s="1255"/>
      <c r="D100" s="1252">
        <f>D68</f>
        <v>0</v>
      </c>
      <c r="E100" s="1255"/>
    </row>
    <row r="101" spans="1:5" x14ac:dyDescent="0.2">
      <c r="A101" s="1252">
        <f>A69</f>
        <v>0</v>
      </c>
      <c r="B101" s="1255"/>
      <c r="D101" s="1252">
        <f>D69</f>
        <v>0</v>
      </c>
      <c r="E101" s="1255"/>
    </row>
    <row r="102" spans="1:5" x14ac:dyDescent="0.2">
      <c r="A102" s="1252">
        <f>A70</f>
        <v>0</v>
      </c>
      <c r="B102" s="1255"/>
      <c r="D102" s="1252">
        <f>D70</f>
        <v>0</v>
      </c>
      <c r="E102" s="1255"/>
    </row>
    <row r="103" spans="1:5" x14ac:dyDescent="0.2">
      <c r="A103" s="1252">
        <f>A71</f>
        <v>0</v>
      </c>
      <c r="B103" s="1255"/>
      <c r="D103" s="1252">
        <f>D71</f>
        <v>0</v>
      </c>
      <c r="E103" s="1255"/>
    </row>
    <row r="104" spans="1:5" x14ac:dyDescent="0.2">
      <c r="A104" s="1253" t="s">
        <v>616</v>
      </c>
      <c r="B104" s="1254">
        <f>SUMPRODUCT(A100:A103,B100:B103)</f>
        <v>0</v>
      </c>
      <c r="D104" s="1253" t="s">
        <v>616</v>
      </c>
      <c r="E104" s="1254">
        <f>SUMPRODUCT(D100:D103,E100:E103)</f>
        <v>0</v>
      </c>
    </row>
    <row r="105" spans="1:5" x14ac:dyDescent="0.2">
      <c r="A105" s="1253" t="s">
        <v>617</v>
      </c>
      <c r="B105" s="1254">
        <f>B104*12</f>
        <v>0</v>
      </c>
      <c r="D105" s="1253" t="s">
        <v>617</v>
      </c>
      <c r="E105" s="1254">
        <f>E104*12</f>
        <v>0</v>
      </c>
    </row>
    <row r="106" spans="1:5" s="420" customFormat="1" x14ac:dyDescent="0.2">
      <c r="A106" s="1546">
        <f>A74</f>
        <v>0</v>
      </c>
      <c r="B106" s="1546"/>
      <c r="C106" s="421"/>
      <c r="D106" s="1546">
        <f>D74</f>
        <v>0</v>
      </c>
      <c r="E106" s="1546"/>
    </row>
    <row r="107" spans="1:5" x14ac:dyDescent="0.2">
      <c r="A107" s="1252">
        <f>A75</f>
        <v>0</v>
      </c>
      <c r="B107" s="1255"/>
      <c r="D107" s="1252">
        <f>D75</f>
        <v>0</v>
      </c>
      <c r="E107" s="1255"/>
    </row>
    <row r="108" spans="1:5" x14ac:dyDescent="0.2">
      <c r="A108" s="1252">
        <f>A76</f>
        <v>0</v>
      </c>
      <c r="B108" s="1255"/>
      <c r="D108" s="1252">
        <f>D76</f>
        <v>0</v>
      </c>
      <c r="E108" s="1255"/>
    </row>
    <row r="109" spans="1:5" x14ac:dyDescent="0.2">
      <c r="A109" s="1252">
        <f>A77</f>
        <v>0</v>
      </c>
      <c r="B109" s="1255"/>
      <c r="D109" s="1252">
        <f>D77</f>
        <v>0</v>
      </c>
      <c r="E109" s="1255"/>
    </row>
    <row r="110" spans="1:5" x14ac:dyDescent="0.2">
      <c r="A110" s="1252">
        <f>A78</f>
        <v>0</v>
      </c>
      <c r="B110" s="1255"/>
      <c r="D110" s="1252">
        <f>D78</f>
        <v>0</v>
      </c>
      <c r="E110" s="1255"/>
    </row>
    <row r="111" spans="1:5" x14ac:dyDescent="0.2">
      <c r="A111" s="1253" t="s">
        <v>616</v>
      </c>
      <c r="B111" s="1254">
        <f>SUMPRODUCT(A107:A110,B107:B110)</f>
        <v>0</v>
      </c>
      <c r="D111" s="1253" t="s">
        <v>616</v>
      </c>
      <c r="E111" s="1254">
        <f>SUMPRODUCT(D107:D110,E107:E110)</f>
        <v>0</v>
      </c>
    </row>
    <row r="112" spans="1:5" x14ac:dyDescent="0.2">
      <c r="A112" s="1253" t="s">
        <v>617</v>
      </c>
      <c r="B112" s="1254">
        <f>B111*12</f>
        <v>0</v>
      </c>
      <c r="D112" s="1253" t="s">
        <v>617</v>
      </c>
      <c r="E112" s="1254">
        <f>E111*12</f>
        <v>0</v>
      </c>
    </row>
    <row r="113" spans="1:5" s="420" customFormat="1" x14ac:dyDescent="0.2">
      <c r="A113" s="1546">
        <f>A81</f>
        <v>0</v>
      </c>
      <c r="B113" s="1546"/>
      <c r="C113" s="421"/>
      <c r="D113" s="1546">
        <f>D81</f>
        <v>0</v>
      </c>
      <c r="E113" s="1546"/>
    </row>
    <row r="114" spans="1:5" x14ac:dyDescent="0.2">
      <c r="A114" s="1252">
        <f>A82</f>
        <v>0</v>
      </c>
      <c r="B114" s="1255"/>
      <c r="D114" s="1252">
        <f>D82</f>
        <v>0</v>
      </c>
      <c r="E114" s="1255"/>
    </row>
    <row r="115" spans="1:5" x14ac:dyDescent="0.2">
      <c r="A115" s="1252">
        <f>A83</f>
        <v>0</v>
      </c>
      <c r="B115" s="1255"/>
      <c r="D115" s="1252">
        <f>D83</f>
        <v>0</v>
      </c>
      <c r="E115" s="1255"/>
    </row>
    <row r="116" spans="1:5" x14ac:dyDescent="0.2">
      <c r="A116" s="1252">
        <f>A84</f>
        <v>0</v>
      </c>
      <c r="B116" s="1255"/>
      <c r="D116" s="1252">
        <f>D84</f>
        <v>0</v>
      </c>
      <c r="E116" s="1255"/>
    </row>
    <row r="117" spans="1:5" x14ac:dyDescent="0.2">
      <c r="A117" s="1252">
        <f>A85</f>
        <v>0</v>
      </c>
      <c r="B117" s="1255"/>
      <c r="D117" s="1252">
        <f>D85</f>
        <v>0</v>
      </c>
      <c r="E117" s="1255"/>
    </row>
    <row r="118" spans="1:5" x14ac:dyDescent="0.2">
      <c r="A118" s="1253" t="s">
        <v>616</v>
      </c>
      <c r="B118" s="1254">
        <f>SUMPRODUCT(A114:A117,B114:B117)</f>
        <v>0</v>
      </c>
      <c r="D118" s="1253" t="s">
        <v>616</v>
      </c>
      <c r="E118" s="1254">
        <f>SUMPRODUCT(D114:D117,E114:E117)</f>
        <v>0</v>
      </c>
    </row>
    <row r="119" spans="1:5" x14ac:dyDescent="0.2">
      <c r="A119" s="1253" t="s">
        <v>617</v>
      </c>
      <c r="B119" s="1254">
        <f>B118*12</f>
        <v>0</v>
      </c>
      <c r="D119" s="1253" t="s">
        <v>617</v>
      </c>
      <c r="E119" s="1254">
        <f>E118*12</f>
        <v>0</v>
      </c>
    </row>
    <row r="120" spans="1:5" s="420" customFormat="1" x14ac:dyDescent="0.2">
      <c r="A120" s="1546">
        <f>A88</f>
        <v>0</v>
      </c>
      <c r="B120" s="1546"/>
      <c r="C120" s="421"/>
      <c r="D120" s="1546">
        <f>D88</f>
        <v>0</v>
      </c>
      <c r="E120" s="1546"/>
    </row>
    <row r="121" spans="1:5" x14ac:dyDescent="0.2">
      <c r="A121" s="1252">
        <f>A89</f>
        <v>0</v>
      </c>
      <c r="B121" s="1255"/>
      <c r="D121" s="1252">
        <f>D89</f>
        <v>0</v>
      </c>
      <c r="E121" s="1255"/>
    </row>
    <row r="122" spans="1:5" x14ac:dyDescent="0.2">
      <c r="A122" s="1252">
        <f>A90</f>
        <v>0</v>
      </c>
      <c r="B122" s="1255"/>
      <c r="D122" s="1252">
        <f>D90</f>
        <v>0</v>
      </c>
      <c r="E122" s="1255"/>
    </row>
    <row r="123" spans="1:5" x14ac:dyDescent="0.2">
      <c r="A123" s="1252">
        <f>A91</f>
        <v>0</v>
      </c>
      <c r="B123" s="1255"/>
      <c r="D123" s="1252">
        <f>D91</f>
        <v>0</v>
      </c>
      <c r="E123" s="1255"/>
    </row>
    <row r="124" spans="1:5" x14ac:dyDescent="0.2">
      <c r="A124" s="1252">
        <f>A92</f>
        <v>0</v>
      </c>
      <c r="B124" s="1255"/>
      <c r="D124" s="1252">
        <f>D92</f>
        <v>0</v>
      </c>
      <c r="E124" s="1255"/>
    </row>
    <row r="125" spans="1:5" x14ac:dyDescent="0.2">
      <c r="A125" s="1253" t="s">
        <v>616</v>
      </c>
      <c r="B125" s="1254">
        <f>SUMPRODUCT(A121:A124,B121:B124)</f>
        <v>0</v>
      </c>
      <c r="D125" s="1253" t="s">
        <v>616</v>
      </c>
      <c r="E125" s="1254">
        <f>SUMPRODUCT(D121:D124,E121:E124)</f>
        <v>0</v>
      </c>
    </row>
    <row r="126" spans="1:5" x14ac:dyDescent="0.2">
      <c r="A126" s="1253" t="s">
        <v>617</v>
      </c>
      <c r="B126" s="1254">
        <f>B125*12</f>
        <v>0</v>
      </c>
      <c r="D126" s="1253" t="s">
        <v>617</v>
      </c>
      <c r="E126" s="1254">
        <f>E125*12</f>
        <v>0</v>
      </c>
    </row>
    <row r="127" spans="1:5" x14ac:dyDescent="0.2">
      <c r="A127" s="1252"/>
      <c r="B127" s="1252"/>
      <c r="D127" s="1252"/>
      <c r="E127" s="1252"/>
    </row>
    <row r="128" spans="1:5" x14ac:dyDescent="0.2">
      <c r="A128" s="1258" t="s">
        <v>618</v>
      </c>
      <c r="B128" s="1259">
        <f>B105+B112+B119+B126</f>
        <v>0</v>
      </c>
      <c r="C128" s="421"/>
      <c r="D128" s="1258" t="s">
        <v>618</v>
      </c>
      <c r="E128" s="1259">
        <f>E105+E112+E119+E126</f>
        <v>0</v>
      </c>
    </row>
    <row r="129" spans="1:5" x14ac:dyDescent="0.2">
      <c r="A129" s="1208"/>
      <c r="B129" s="420"/>
      <c r="C129" s="421"/>
      <c r="D129" s="1208"/>
      <c r="E129" s="420"/>
    </row>
    <row r="130" spans="1:5" x14ac:dyDescent="0.2">
      <c r="A130" s="1208"/>
      <c r="B130" s="420"/>
      <c r="C130" s="421"/>
      <c r="D130" s="1208"/>
      <c r="E130" s="420"/>
    </row>
    <row r="131" spans="1:5" x14ac:dyDescent="0.2">
      <c r="A131" s="1208" t="s">
        <v>622</v>
      </c>
      <c r="B131" s="1207">
        <f>B32+B64+B96+B128</f>
        <v>0</v>
      </c>
      <c r="C131" s="421"/>
      <c r="D131" s="1208" t="s">
        <v>622</v>
      </c>
      <c r="E131" s="1207">
        <f>E32+E64+E128+E96</f>
        <v>0</v>
      </c>
    </row>
    <row r="132" spans="1:5" x14ac:dyDescent="0.2">
      <c r="A132" s="1208"/>
      <c r="B132" s="420"/>
      <c r="C132" s="421"/>
      <c r="D132" s="1208"/>
      <c r="E132" s="420"/>
    </row>
    <row r="133" spans="1:5" x14ac:dyDescent="0.2">
      <c r="A133" s="1208"/>
      <c r="B133" s="420"/>
      <c r="C133" s="421"/>
      <c r="D133" s="1208" t="s">
        <v>623</v>
      </c>
      <c r="E133" s="1209" t="e">
        <f>E131/B131-1</f>
        <v>#DIV/0!</v>
      </c>
    </row>
    <row r="135" spans="1:5" x14ac:dyDescent="0.2">
      <c r="A135" s="1205" t="s">
        <v>624</v>
      </c>
      <c r="B135" s="1205"/>
      <c r="C135" s="421"/>
      <c r="D135" s="1205" t="s">
        <v>624</v>
      </c>
      <c r="E135" s="1205"/>
    </row>
    <row r="136" spans="1:5" x14ac:dyDescent="0.2">
      <c r="A136" s="1547">
        <f>A99</f>
        <v>0</v>
      </c>
      <c r="B136" s="1547"/>
      <c r="C136" s="421"/>
      <c r="D136" s="1547">
        <f>D99</f>
        <v>0</v>
      </c>
      <c r="E136" s="1547"/>
    </row>
    <row r="137" spans="1:5" x14ac:dyDescent="0.2">
      <c r="A137" s="1252">
        <f>A100</f>
        <v>0</v>
      </c>
      <c r="B137" s="1254">
        <f>B4+B36+B68+B100</f>
        <v>0</v>
      </c>
      <c r="D137" s="1252">
        <f>D100</f>
        <v>0</v>
      </c>
      <c r="E137" s="1254">
        <f>E4+E36+E68+E100</f>
        <v>0</v>
      </c>
    </row>
    <row r="138" spans="1:5" x14ac:dyDescent="0.2">
      <c r="A138" s="1252">
        <f t="shared" ref="A138:A140" si="4">A101</f>
        <v>0</v>
      </c>
      <c r="B138" s="1254">
        <f>B5+B37+B69+B101</f>
        <v>0</v>
      </c>
      <c r="D138" s="1252">
        <f t="shared" ref="D138:D140" si="5">D101</f>
        <v>0</v>
      </c>
      <c r="E138" s="1254">
        <f>E5+E37+E69+E101</f>
        <v>0</v>
      </c>
    </row>
    <row r="139" spans="1:5" x14ac:dyDescent="0.2">
      <c r="A139" s="1252">
        <f t="shared" si="4"/>
        <v>0</v>
      </c>
      <c r="B139" s="1254">
        <f>B6+B38+B70+B102</f>
        <v>0</v>
      </c>
      <c r="D139" s="1252">
        <f t="shared" si="5"/>
        <v>0</v>
      </c>
      <c r="E139" s="1254">
        <f>E6+E38+E70+E102</f>
        <v>0</v>
      </c>
    </row>
    <row r="140" spans="1:5" x14ac:dyDescent="0.2">
      <c r="A140" s="1252">
        <f t="shared" si="4"/>
        <v>0</v>
      </c>
      <c r="B140" s="1254">
        <f>B7+B39+B71+B103</f>
        <v>0</v>
      </c>
      <c r="D140" s="1252">
        <f t="shared" si="5"/>
        <v>0</v>
      </c>
      <c r="E140" s="1254">
        <f>E7+E39+E71+E103</f>
        <v>0</v>
      </c>
    </row>
    <row r="141" spans="1:5" x14ac:dyDescent="0.2">
      <c r="A141" s="1253" t="s">
        <v>625</v>
      </c>
      <c r="B141" s="1254">
        <f>SUMPRODUCT(A137:A140,B137:B140)</f>
        <v>0</v>
      </c>
      <c r="D141" s="1253" t="s">
        <v>625</v>
      </c>
      <c r="E141" s="1254">
        <f>SUMPRODUCT(D137:D140,E137:E140)</f>
        <v>0</v>
      </c>
    </row>
    <row r="142" spans="1:5" x14ac:dyDescent="0.2">
      <c r="A142" s="1258" t="s">
        <v>626</v>
      </c>
      <c r="B142" s="1259">
        <f>B141*12</f>
        <v>0</v>
      </c>
      <c r="D142" s="1258" t="s">
        <v>626</v>
      </c>
      <c r="E142" s="1259">
        <f>E141*12</f>
        <v>0</v>
      </c>
    </row>
    <row r="143" spans="1:5" s="420" customFormat="1" x14ac:dyDescent="0.2">
      <c r="A143" s="1546">
        <f>A106</f>
        <v>0</v>
      </c>
      <c r="B143" s="1546"/>
      <c r="C143" s="421"/>
      <c r="D143" s="1546">
        <f>D106</f>
        <v>0</v>
      </c>
      <c r="E143" s="1546"/>
    </row>
    <row r="144" spans="1:5" x14ac:dyDescent="0.2">
      <c r="A144" s="1252">
        <f>A107</f>
        <v>0</v>
      </c>
      <c r="B144" s="1254">
        <f>B11+B43+B75+B107</f>
        <v>0</v>
      </c>
      <c r="D144" s="1252">
        <f>D107</f>
        <v>0</v>
      </c>
      <c r="E144" s="1254">
        <f>E11+E43+E75+E107</f>
        <v>0</v>
      </c>
    </row>
    <row r="145" spans="1:5" x14ac:dyDescent="0.2">
      <c r="A145" s="1252">
        <f t="shared" ref="A145:A147" si="6">A108</f>
        <v>0</v>
      </c>
      <c r="B145" s="1254">
        <f>B12+B44+B76+B108</f>
        <v>0</v>
      </c>
      <c r="D145" s="1252">
        <f t="shared" ref="D145:D147" si="7">D108</f>
        <v>0</v>
      </c>
      <c r="E145" s="1254">
        <f>E12+E44+E76+E108</f>
        <v>0</v>
      </c>
    </row>
    <row r="146" spans="1:5" x14ac:dyDescent="0.2">
      <c r="A146" s="1252">
        <f t="shared" si="6"/>
        <v>0</v>
      </c>
      <c r="B146" s="1254">
        <f>B13+B45+B77+B109</f>
        <v>0</v>
      </c>
      <c r="D146" s="1252">
        <f t="shared" si="7"/>
        <v>0</v>
      </c>
      <c r="E146" s="1254">
        <f>E13+E45+E77+E109</f>
        <v>0</v>
      </c>
    </row>
    <row r="147" spans="1:5" x14ac:dyDescent="0.2">
      <c r="A147" s="1252">
        <f t="shared" si="6"/>
        <v>0</v>
      </c>
      <c r="B147" s="1254">
        <f>B14+B46+B78+B110</f>
        <v>0</v>
      </c>
      <c r="D147" s="1252">
        <f t="shared" si="7"/>
        <v>0</v>
      </c>
      <c r="E147" s="1254">
        <f>E14+E46+E78+E110</f>
        <v>0</v>
      </c>
    </row>
    <row r="148" spans="1:5" x14ac:dyDescent="0.2">
      <c r="A148" s="1253" t="s">
        <v>625</v>
      </c>
      <c r="B148" s="1254">
        <f>SUMPRODUCT(A144:A147,B144:B147)</f>
        <v>0</v>
      </c>
      <c r="D148" s="1253" t="s">
        <v>625</v>
      </c>
      <c r="E148" s="1254">
        <f>SUMPRODUCT(D144:D147,E144:E147)</f>
        <v>0</v>
      </c>
    </row>
    <row r="149" spans="1:5" x14ac:dyDescent="0.2">
      <c r="A149" s="1258" t="s">
        <v>626</v>
      </c>
      <c r="B149" s="1259">
        <f>B148*12</f>
        <v>0</v>
      </c>
      <c r="D149" s="1258" t="s">
        <v>626</v>
      </c>
      <c r="E149" s="1259">
        <f>E148*12</f>
        <v>0</v>
      </c>
    </row>
    <row r="150" spans="1:5" s="420" customFormat="1" x14ac:dyDescent="0.2">
      <c r="A150" s="1546">
        <f>A113</f>
        <v>0</v>
      </c>
      <c r="B150" s="1546"/>
      <c r="C150" s="421"/>
      <c r="D150" s="1546">
        <f>D113</f>
        <v>0</v>
      </c>
      <c r="E150" s="1546"/>
    </row>
    <row r="151" spans="1:5" x14ac:dyDescent="0.2">
      <c r="A151" s="1252">
        <f>A114</f>
        <v>0</v>
      </c>
      <c r="B151" s="1254">
        <f>B18+B50+B82+B114</f>
        <v>0</v>
      </c>
      <c r="D151" s="1252">
        <f>D114</f>
        <v>0</v>
      </c>
      <c r="E151" s="1254">
        <f>E18+E50+E82+E114</f>
        <v>0</v>
      </c>
    </row>
    <row r="152" spans="1:5" x14ac:dyDescent="0.2">
      <c r="A152" s="1252">
        <f t="shared" ref="A152:A154" si="8">A115</f>
        <v>0</v>
      </c>
      <c r="B152" s="1254">
        <f>B19+B51+B83+B115</f>
        <v>0</v>
      </c>
      <c r="D152" s="1252">
        <f t="shared" ref="D152:D154" si="9">D115</f>
        <v>0</v>
      </c>
      <c r="E152" s="1254">
        <f>E19+E51+E83+E115</f>
        <v>0</v>
      </c>
    </row>
    <row r="153" spans="1:5" x14ac:dyDescent="0.2">
      <c r="A153" s="1252">
        <f t="shared" si="8"/>
        <v>0</v>
      </c>
      <c r="B153" s="1254">
        <f>B20+B52+B84+B116</f>
        <v>0</v>
      </c>
      <c r="D153" s="1252">
        <f t="shared" si="9"/>
        <v>0</v>
      </c>
      <c r="E153" s="1254">
        <f>E20+E52+E84+E116</f>
        <v>0</v>
      </c>
    </row>
    <row r="154" spans="1:5" x14ac:dyDescent="0.2">
      <c r="A154" s="1252">
        <f t="shared" si="8"/>
        <v>0</v>
      </c>
      <c r="B154" s="1254">
        <f>B21+B53+B85+B117</f>
        <v>0</v>
      </c>
      <c r="D154" s="1252">
        <f t="shared" si="9"/>
        <v>0</v>
      </c>
      <c r="E154" s="1254">
        <f>E21+E53+E85+E117</f>
        <v>0</v>
      </c>
    </row>
    <row r="155" spans="1:5" x14ac:dyDescent="0.2">
      <c r="A155" s="1253" t="s">
        <v>625</v>
      </c>
      <c r="B155" s="1254">
        <f>SUMPRODUCT(A151:A154,B151:B154)</f>
        <v>0</v>
      </c>
      <c r="D155" s="1253" t="s">
        <v>625</v>
      </c>
      <c r="E155" s="1254">
        <f>SUMPRODUCT(D151:D154,E151:E154)</f>
        <v>0</v>
      </c>
    </row>
    <row r="156" spans="1:5" x14ac:dyDescent="0.2">
      <c r="A156" s="1258" t="s">
        <v>626</v>
      </c>
      <c r="B156" s="1259">
        <f>B155*12</f>
        <v>0</v>
      </c>
      <c r="D156" s="1258" t="s">
        <v>626</v>
      </c>
      <c r="E156" s="1259">
        <f>E155*12</f>
        <v>0</v>
      </c>
    </row>
    <row r="157" spans="1:5" s="420" customFormat="1" x14ac:dyDescent="0.2">
      <c r="A157" s="1546">
        <f>A120</f>
        <v>0</v>
      </c>
      <c r="B157" s="1546"/>
      <c r="C157" s="421"/>
      <c r="D157" s="1546">
        <f>D120</f>
        <v>0</v>
      </c>
      <c r="E157" s="1546"/>
    </row>
    <row r="158" spans="1:5" x14ac:dyDescent="0.2">
      <c r="A158" s="1252">
        <f>A121</f>
        <v>0</v>
      </c>
      <c r="B158" s="1254">
        <f>B25+B57+B89+B121</f>
        <v>0</v>
      </c>
      <c r="D158" s="1252">
        <f>D121</f>
        <v>0</v>
      </c>
      <c r="E158" s="1254">
        <f>E25+E57+E89+E121</f>
        <v>0</v>
      </c>
    </row>
    <row r="159" spans="1:5" x14ac:dyDescent="0.2">
      <c r="A159" s="1252">
        <f t="shared" ref="A159:A161" si="10">A122</f>
        <v>0</v>
      </c>
      <c r="B159" s="1254">
        <f>B26+B58+B90+B122</f>
        <v>0</v>
      </c>
      <c r="D159" s="1252">
        <f t="shared" ref="D159:D161" si="11">D122</f>
        <v>0</v>
      </c>
      <c r="E159" s="1254">
        <f>E26+E58+E90+E122</f>
        <v>0</v>
      </c>
    </row>
    <row r="160" spans="1:5" x14ac:dyDescent="0.2">
      <c r="A160" s="1252">
        <f t="shared" si="10"/>
        <v>0</v>
      </c>
      <c r="B160" s="1254">
        <f>B27+B59+B91+B123</f>
        <v>0</v>
      </c>
      <c r="D160" s="1252">
        <f t="shared" si="11"/>
        <v>0</v>
      </c>
      <c r="E160" s="1254">
        <f>E27+E59+E91+E123</f>
        <v>0</v>
      </c>
    </row>
    <row r="161" spans="1:5" x14ac:dyDescent="0.2">
      <c r="A161" s="1252">
        <f t="shared" si="10"/>
        <v>0</v>
      </c>
      <c r="B161" s="1254">
        <f>B28+B60+B92+B124</f>
        <v>0</v>
      </c>
      <c r="D161" s="1252">
        <f t="shared" si="11"/>
        <v>0</v>
      </c>
      <c r="E161" s="1254">
        <f>E28+E60+E92+E124</f>
        <v>0</v>
      </c>
    </row>
    <row r="162" spans="1:5" x14ac:dyDescent="0.2">
      <c r="A162" s="1253" t="s">
        <v>625</v>
      </c>
      <c r="B162" s="1254">
        <f>SUMPRODUCT(A158:A161,B158:B161)</f>
        <v>0</v>
      </c>
      <c r="D162" s="1253" t="s">
        <v>625</v>
      </c>
      <c r="E162" s="1254">
        <f>SUMPRODUCT(D158:D161,E158:E161)</f>
        <v>0</v>
      </c>
    </row>
    <row r="163" spans="1:5" x14ac:dyDescent="0.2">
      <c r="A163" s="1258" t="s">
        <v>626</v>
      </c>
      <c r="B163" s="1259">
        <f>B162*12</f>
        <v>0</v>
      </c>
      <c r="D163" s="1258" t="s">
        <v>626</v>
      </c>
      <c r="E163" s="1259">
        <f>E162*12</f>
        <v>0</v>
      </c>
    </row>
    <row r="166" spans="1:5" x14ac:dyDescent="0.2">
      <c r="A166" s="1208" t="s">
        <v>618</v>
      </c>
      <c r="B166" s="1207">
        <f>B142+B149+B156+B163</f>
        <v>0</v>
      </c>
      <c r="D166" s="1208" t="s">
        <v>618</v>
      </c>
      <c r="E166" s="1207">
        <f>E142+E149+E156+E163</f>
        <v>0</v>
      </c>
    </row>
  </sheetData>
  <sheetProtection password="C683" sheet="1" objects="1" scenarios="1"/>
  <mergeCells count="42">
    <mergeCell ref="D24:E24"/>
    <mergeCell ref="D17:E17"/>
    <mergeCell ref="A10:B10"/>
    <mergeCell ref="A42:B42"/>
    <mergeCell ref="A74:B74"/>
    <mergeCell ref="A106:B106"/>
    <mergeCell ref="A1:B1"/>
    <mergeCell ref="D3:E3"/>
    <mergeCell ref="D35:E35"/>
    <mergeCell ref="D67:E67"/>
    <mergeCell ref="D99:E99"/>
    <mergeCell ref="D10:E10"/>
    <mergeCell ref="D74:E74"/>
    <mergeCell ref="D56:E56"/>
    <mergeCell ref="D1:E1"/>
    <mergeCell ref="A3:B3"/>
    <mergeCell ref="A35:B35"/>
    <mergeCell ref="A67:B67"/>
    <mergeCell ref="A99:B99"/>
    <mergeCell ref="D49:E49"/>
    <mergeCell ref="D42:E42"/>
    <mergeCell ref="D136:E136"/>
    <mergeCell ref="D120:E120"/>
    <mergeCell ref="A143:B143"/>
    <mergeCell ref="A17:B17"/>
    <mergeCell ref="A24:B24"/>
    <mergeCell ref="A49:B49"/>
    <mergeCell ref="A56:B56"/>
    <mergeCell ref="A81:B81"/>
    <mergeCell ref="A88:B88"/>
    <mergeCell ref="A113:B113"/>
    <mergeCell ref="A120:B120"/>
    <mergeCell ref="A136:B136"/>
    <mergeCell ref="D113:E113"/>
    <mergeCell ref="D106:E106"/>
    <mergeCell ref="D88:E88"/>
    <mergeCell ref="D81:E81"/>
    <mergeCell ref="A150:B150"/>
    <mergeCell ref="A157:B157"/>
    <mergeCell ref="D143:E143"/>
    <mergeCell ref="D150:E150"/>
    <mergeCell ref="D157:E15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U119"/>
  <sheetViews>
    <sheetView zoomScaleNormal="100" workbookViewId="0">
      <selection activeCell="B85" sqref="B85:B88"/>
    </sheetView>
  </sheetViews>
  <sheetFormatPr defaultRowHeight="12.75" x14ac:dyDescent="0.2"/>
  <cols>
    <col min="1" max="1" width="37" customWidth="1"/>
    <col min="2" max="2" width="15" bestFit="1" customWidth="1"/>
    <col min="3" max="3" width="14.85546875" customWidth="1"/>
    <col min="4" max="4" width="20.7109375" bestFit="1" customWidth="1"/>
    <col min="5" max="5" width="16.85546875" bestFit="1" customWidth="1"/>
    <col min="6" max="6" width="15.140625" customWidth="1"/>
    <col min="7" max="17" width="13.5703125" bestFit="1" customWidth="1"/>
    <col min="18" max="18" width="13.5703125" customWidth="1"/>
    <col min="19" max="21" width="13.5703125" bestFit="1" customWidth="1"/>
  </cols>
  <sheetData>
    <row r="2" spans="1:5" x14ac:dyDescent="0.2">
      <c r="A2" s="427" t="s">
        <v>136</v>
      </c>
      <c r="B2" s="1549" t="str">
        <f>RFP!C10</f>
        <v>Required</v>
      </c>
      <c r="C2" s="1549"/>
    </row>
    <row r="3" spans="1:5" x14ac:dyDescent="0.2">
      <c r="A3" s="427" t="s">
        <v>137</v>
      </c>
      <c r="B3" s="1550" t="str">
        <f>RFP!G41</f>
        <v>Required</v>
      </c>
      <c r="C3" s="1550"/>
    </row>
    <row r="4" spans="1:5" x14ac:dyDescent="0.2">
      <c r="A4" s="427" t="s">
        <v>138</v>
      </c>
      <c r="B4" s="1551" t="str">
        <f>RFP!C238</f>
        <v>Required</v>
      </c>
      <c r="C4" s="1551"/>
      <c r="D4" s="1553" t="s">
        <v>360</v>
      </c>
      <c r="E4" s="1554"/>
    </row>
    <row r="5" spans="1:5" x14ac:dyDescent="0.2">
      <c r="A5" s="427" t="s">
        <v>139</v>
      </c>
      <c r="B5" s="1551" t="str">
        <f>RFP!C241</f>
        <v>Required</v>
      </c>
      <c r="C5" s="1551"/>
      <c r="D5" s="528" t="s">
        <v>354</v>
      </c>
      <c r="E5" s="428">
        <f>F37</f>
        <v>0</v>
      </c>
    </row>
    <row r="6" spans="1:5" x14ac:dyDescent="0.2">
      <c r="A6" s="427" t="s">
        <v>140</v>
      </c>
      <c r="B6" s="1552" t="str">
        <f>RFP!C240</f>
        <v>Required</v>
      </c>
      <c r="C6" s="1552"/>
      <c r="D6" s="529" t="s">
        <v>355</v>
      </c>
      <c r="E6" s="642"/>
    </row>
    <row r="7" spans="1:5" x14ac:dyDescent="0.2">
      <c r="A7" s="427" t="s">
        <v>141</v>
      </c>
      <c r="B7" s="1566">
        <f>RFP!G242</f>
        <v>0</v>
      </c>
      <c r="C7" s="1566"/>
      <c r="D7" s="529" t="s">
        <v>356</v>
      </c>
      <c r="E7" s="430">
        <f>E5*E6</f>
        <v>0</v>
      </c>
    </row>
    <row r="8" spans="1:5" x14ac:dyDescent="0.2">
      <c r="A8" s="432" t="s">
        <v>158</v>
      </c>
      <c r="B8" s="1564" t="s">
        <v>508</v>
      </c>
      <c r="C8" s="1565"/>
      <c r="D8" s="425"/>
      <c r="E8" s="423"/>
    </row>
    <row r="9" spans="1:5" ht="19.5" customHeight="1" x14ac:dyDescent="0.2">
      <c r="A9" s="433" t="s">
        <v>159</v>
      </c>
      <c r="B9" s="1562" t="s">
        <v>510</v>
      </c>
      <c r="C9" s="1563"/>
      <c r="D9" s="427" t="s">
        <v>357</v>
      </c>
      <c r="E9" s="742"/>
    </row>
    <row r="10" spans="1:5" x14ac:dyDescent="0.2">
      <c r="A10" s="434"/>
      <c r="B10" s="1563"/>
      <c r="C10" s="1563"/>
      <c r="D10" s="427" t="s">
        <v>355</v>
      </c>
      <c r="E10" s="743"/>
    </row>
    <row r="11" spans="1:5" x14ac:dyDescent="0.2">
      <c r="A11" s="435"/>
      <c r="B11" s="1563"/>
      <c r="C11" s="1563"/>
      <c r="D11" s="426" t="s">
        <v>359</v>
      </c>
      <c r="E11" s="429">
        <f>E9*E10</f>
        <v>0</v>
      </c>
    </row>
    <row r="12" spans="1:5" x14ac:dyDescent="0.2">
      <c r="A12" s="432" t="s">
        <v>323</v>
      </c>
      <c r="B12" s="1565" t="s">
        <v>331</v>
      </c>
      <c r="C12" s="1565"/>
      <c r="D12" s="425"/>
      <c r="E12" s="423"/>
    </row>
    <row r="13" spans="1:5" x14ac:dyDescent="0.2">
      <c r="A13" s="432" t="s">
        <v>324</v>
      </c>
      <c r="B13" s="1565" t="s">
        <v>331</v>
      </c>
      <c r="C13" s="1565"/>
      <c r="D13" s="427" t="s">
        <v>358</v>
      </c>
      <c r="E13" s="431" t="e">
        <f>(E7-E11)/F35/12</f>
        <v>#DIV/0!</v>
      </c>
    </row>
    <row r="14" spans="1:5" x14ac:dyDescent="0.2">
      <c r="A14" s="641" t="s">
        <v>160</v>
      </c>
      <c r="B14" s="1564" t="s">
        <v>635</v>
      </c>
      <c r="C14" s="1565"/>
      <c r="D14" s="426"/>
      <c r="E14" s="424"/>
    </row>
    <row r="15" spans="1:5" x14ac:dyDescent="0.2">
      <c r="A15" s="6"/>
      <c r="B15" s="79"/>
      <c r="C15" s="80"/>
    </row>
    <row r="16" spans="1:5" x14ac:dyDescent="0.2">
      <c r="A16" s="6"/>
      <c r="B16" s="58"/>
    </row>
    <row r="17" spans="1:7" s="125" customFormat="1" x14ac:dyDescent="0.2">
      <c r="A17" s="474" t="s">
        <v>183</v>
      </c>
      <c r="B17" s="475"/>
      <c r="C17" s="475"/>
      <c r="D17" s="475"/>
      <c r="E17" s="475"/>
      <c r="F17" s="481"/>
    </row>
    <row r="18" spans="1:7" s="125" customFormat="1" x14ac:dyDescent="0.2">
      <c r="A18" s="478" t="s">
        <v>0</v>
      </c>
      <c r="B18" s="479" t="s">
        <v>172</v>
      </c>
      <c r="C18" s="479" t="s">
        <v>171</v>
      </c>
      <c r="D18" s="479" t="s">
        <v>114</v>
      </c>
      <c r="E18" s="480" t="s">
        <v>398</v>
      </c>
      <c r="F18" s="479" t="s">
        <v>78</v>
      </c>
    </row>
    <row r="19" spans="1:7" s="125" customFormat="1" x14ac:dyDescent="0.2">
      <c r="A19" s="165" t="s">
        <v>153</v>
      </c>
      <c r="B19" s="91" t="s">
        <v>74</v>
      </c>
      <c r="C19" s="91" t="s">
        <v>74</v>
      </c>
      <c r="D19" s="91" t="s">
        <v>74</v>
      </c>
      <c r="E19" s="91" t="s">
        <v>74</v>
      </c>
      <c r="F19" s="91" t="s">
        <v>74</v>
      </c>
    </row>
    <row r="20" spans="1:7" s="125" customFormat="1" x14ac:dyDescent="0.2">
      <c r="A20" s="166" t="s">
        <v>61</v>
      </c>
      <c r="B20" s="167">
        <f>RFP!D71</f>
        <v>0</v>
      </c>
      <c r="C20" s="167">
        <f>RFP!D105</f>
        <v>0</v>
      </c>
      <c r="D20" s="167">
        <f>RFP!D136</f>
        <v>0</v>
      </c>
      <c r="E20" s="167">
        <f>RFP!D164</f>
        <v>0</v>
      </c>
      <c r="F20" s="91">
        <f t="shared" ref="F20:F26" si="0">SUM(B20:E20)</f>
        <v>0</v>
      </c>
    </row>
    <row r="21" spans="1:7" s="125" customFormat="1" x14ac:dyDescent="0.2">
      <c r="A21" s="166" t="s">
        <v>42</v>
      </c>
      <c r="B21" s="167">
        <f>RFP!D72</f>
        <v>0</v>
      </c>
      <c r="C21" s="167">
        <f>RFP!D106</f>
        <v>0</v>
      </c>
      <c r="D21" s="167">
        <f>RFP!D137</f>
        <v>0</v>
      </c>
      <c r="E21" s="167">
        <f>RFP!D165</f>
        <v>0</v>
      </c>
      <c r="F21" s="91">
        <f t="shared" si="0"/>
        <v>0</v>
      </c>
    </row>
    <row r="22" spans="1:7" s="125" customFormat="1" x14ac:dyDescent="0.2">
      <c r="A22" s="166" t="s">
        <v>43</v>
      </c>
      <c r="B22" s="167">
        <f>RFP!D73</f>
        <v>0</v>
      </c>
      <c r="C22" s="167">
        <f>RFP!D107</f>
        <v>0</v>
      </c>
      <c r="D22" s="167">
        <f>RFP!D138</f>
        <v>0</v>
      </c>
      <c r="E22" s="167">
        <f>RFP!D166</f>
        <v>0</v>
      </c>
      <c r="F22" s="91">
        <f t="shared" si="0"/>
        <v>0</v>
      </c>
    </row>
    <row r="23" spans="1:7" s="125" customFormat="1" x14ac:dyDescent="0.2">
      <c r="A23" s="166" t="s">
        <v>44</v>
      </c>
      <c r="B23" s="167">
        <f>RFP!D74</f>
        <v>0</v>
      </c>
      <c r="C23" s="167">
        <f>RFP!D108</f>
        <v>0</v>
      </c>
      <c r="D23" s="167">
        <f>RFP!D139</f>
        <v>0</v>
      </c>
      <c r="E23" s="167">
        <f>RFP!D167</f>
        <v>0</v>
      </c>
      <c r="F23" s="91">
        <f t="shared" si="0"/>
        <v>0</v>
      </c>
    </row>
    <row r="24" spans="1:7" s="125" customFormat="1" x14ac:dyDescent="0.2">
      <c r="A24" s="168" t="s">
        <v>145</v>
      </c>
      <c r="B24" s="91">
        <f>SUM(B20:B23)</f>
        <v>0</v>
      </c>
      <c r="C24" s="91">
        <f>SUM(C20:C23)</f>
        <v>0</v>
      </c>
      <c r="D24" s="91">
        <f>SUM(D20:D23)</f>
        <v>0</v>
      </c>
      <c r="E24" s="167">
        <f>SUM(E20:E23)</f>
        <v>0</v>
      </c>
      <c r="F24" s="91">
        <f t="shared" si="0"/>
        <v>0</v>
      </c>
      <c r="G24" s="407"/>
    </row>
    <row r="25" spans="1:7" s="125" customFormat="1" x14ac:dyDescent="0.2">
      <c r="A25" s="168" t="s">
        <v>149</v>
      </c>
      <c r="B25" s="91">
        <f>B20+B21*2+B22*2+B23*3</f>
        <v>0</v>
      </c>
      <c r="C25" s="91">
        <f>C20+C21*2+C22*2+C23*3</f>
        <v>0</v>
      </c>
      <c r="D25" s="91">
        <f>D20+D21*2+D22*2+D23*3</f>
        <v>0</v>
      </c>
      <c r="E25" s="91">
        <f>E20+E21*2+E22*2+E23*3</f>
        <v>0</v>
      </c>
      <c r="F25" s="91">
        <f t="shared" si="0"/>
        <v>0</v>
      </c>
      <c r="G25" s="407"/>
    </row>
    <row r="26" spans="1:7" s="125" customFormat="1" x14ac:dyDescent="0.2">
      <c r="A26" s="168" t="s">
        <v>173</v>
      </c>
      <c r="B26" s="169">
        <f>RFP!E75</f>
        <v>0</v>
      </c>
      <c r="C26" s="169">
        <f>RFP!E109</f>
        <v>0</v>
      </c>
      <c r="D26" s="169">
        <f>RFP!E140</f>
        <v>0</v>
      </c>
      <c r="E26" s="169">
        <f>RFP!E168</f>
        <v>0</v>
      </c>
      <c r="F26" s="170">
        <f t="shared" si="0"/>
        <v>0</v>
      </c>
    </row>
    <row r="27" spans="1:7" s="125" customFormat="1" x14ac:dyDescent="0.2">
      <c r="A27" s="124"/>
      <c r="B27" s="171"/>
      <c r="C27" s="171"/>
      <c r="D27" s="171"/>
      <c r="E27" s="469"/>
      <c r="F27" s="171"/>
    </row>
    <row r="28" spans="1:7" s="125" customFormat="1" x14ac:dyDescent="0.2">
      <c r="A28" s="474" t="s">
        <v>183</v>
      </c>
      <c r="B28" s="475"/>
      <c r="C28" s="475"/>
      <c r="D28" s="475"/>
      <c r="E28" s="482"/>
      <c r="F28" s="476"/>
    </row>
    <row r="29" spans="1:7" s="125" customFormat="1" x14ac:dyDescent="0.2">
      <c r="A29" s="164" t="s">
        <v>1</v>
      </c>
      <c r="B29" s="91" t="s">
        <v>172</v>
      </c>
      <c r="C29" s="91" t="s">
        <v>171</v>
      </c>
      <c r="D29" s="91" t="s">
        <v>114</v>
      </c>
      <c r="E29" s="477" t="s">
        <v>398</v>
      </c>
      <c r="F29" s="91" t="s">
        <v>78</v>
      </c>
    </row>
    <row r="30" spans="1:7" s="2" customFormat="1" x14ac:dyDescent="0.2">
      <c r="A30" s="165" t="s">
        <v>153</v>
      </c>
      <c r="B30" s="91" t="s">
        <v>74</v>
      </c>
      <c r="C30" s="91" t="s">
        <v>74</v>
      </c>
      <c r="D30" s="91" t="s">
        <v>74</v>
      </c>
      <c r="E30" s="91" t="s">
        <v>74</v>
      </c>
      <c r="F30" s="91" t="s">
        <v>74</v>
      </c>
    </row>
    <row r="31" spans="1:7" s="125" customFormat="1" x14ac:dyDescent="0.2">
      <c r="A31" s="166" t="s">
        <v>61</v>
      </c>
      <c r="B31" s="167">
        <f>RFP!F71</f>
        <v>0</v>
      </c>
      <c r="C31" s="167">
        <f>RFP!F105</f>
        <v>0</v>
      </c>
      <c r="D31" s="167">
        <f>RFP!F136</f>
        <v>0</v>
      </c>
      <c r="E31" s="167">
        <f>RFP!F164</f>
        <v>0</v>
      </c>
      <c r="F31" s="91">
        <f t="shared" ref="F31:F37" si="1">SUM(B31:E31)</f>
        <v>0</v>
      </c>
    </row>
    <row r="32" spans="1:7" s="125" customFormat="1" x14ac:dyDescent="0.2">
      <c r="A32" s="166" t="s">
        <v>42</v>
      </c>
      <c r="B32" s="167">
        <f>RFP!F72</f>
        <v>0</v>
      </c>
      <c r="C32" s="167">
        <f>RFP!F106</f>
        <v>0</v>
      </c>
      <c r="D32" s="167">
        <f>RFP!F137</f>
        <v>0</v>
      </c>
      <c r="E32" s="167">
        <f>RFP!F165</f>
        <v>0</v>
      </c>
      <c r="F32" s="91">
        <f t="shared" si="1"/>
        <v>0</v>
      </c>
    </row>
    <row r="33" spans="1:21" s="125" customFormat="1" x14ac:dyDescent="0.2">
      <c r="A33" s="166" t="s">
        <v>43</v>
      </c>
      <c r="B33" s="167">
        <f>RFP!F73</f>
        <v>0</v>
      </c>
      <c r="C33" s="167">
        <f>RFP!F107</f>
        <v>0</v>
      </c>
      <c r="D33" s="167">
        <f>RFP!F138</f>
        <v>0</v>
      </c>
      <c r="E33" s="167">
        <f>RFP!F166</f>
        <v>0</v>
      </c>
      <c r="F33" s="91">
        <f t="shared" si="1"/>
        <v>0</v>
      </c>
    </row>
    <row r="34" spans="1:21" s="125" customFormat="1" x14ac:dyDescent="0.2">
      <c r="A34" s="166" t="s">
        <v>44</v>
      </c>
      <c r="B34" s="167">
        <f>RFP!F74</f>
        <v>0</v>
      </c>
      <c r="C34" s="167">
        <f>RFP!F108</f>
        <v>0</v>
      </c>
      <c r="D34" s="167">
        <f>RFP!F139</f>
        <v>0</v>
      </c>
      <c r="E34" s="167">
        <f>RFP!F167</f>
        <v>0</v>
      </c>
      <c r="F34" s="91">
        <f t="shared" si="1"/>
        <v>0</v>
      </c>
    </row>
    <row r="35" spans="1:21" s="2" customFormat="1" x14ac:dyDescent="0.2">
      <c r="A35" s="168" t="s">
        <v>145</v>
      </c>
      <c r="B35" s="91">
        <f>SUM(B31:B34)</f>
        <v>0</v>
      </c>
      <c r="C35" s="91">
        <f>SUM(C31:C34)</f>
        <v>0</v>
      </c>
      <c r="D35" s="91">
        <f>SUM(D31:D34)</f>
        <v>0</v>
      </c>
      <c r="E35" s="91">
        <f>SUM(E31:E34)</f>
        <v>0</v>
      </c>
      <c r="F35" s="91">
        <f t="shared" si="1"/>
        <v>0</v>
      </c>
    </row>
    <row r="36" spans="1:21" s="2" customFormat="1" x14ac:dyDescent="0.2">
      <c r="A36" s="168" t="s">
        <v>149</v>
      </c>
      <c r="B36" s="91">
        <f>B31+B32*2+B33*2+B34*3</f>
        <v>0</v>
      </c>
      <c r="C36" s="91">
        <f>C31+C32*2+C33*2+C34*3</f>
        <v>0</v>
      </c>
      <c r="D36" s="91">
        <f>D31+D32*2+D33*2+D34*3</f>
        <v>0</v>
      </c>
      <c r="E36" s="91">
        <f>E31+E32*2+E33*2+E34*3</f>
        <v>0</v>
      </c>
      <c r="F36" s="91">
        <f t="shared" si="1"/>
        <v>0</v>
      </c>
    </row>
    <row r="37" spans="1:21" s="125" customFormat="1" x14ac:dyDescent="0.2">
      <c r="A37" s="168" t="s">
        <v>173</v>
      </c>
      <c r="B37" s="169">
        <f>RFP!G75</f>
        <v>0</v>
      </c>
      <c r="C37" s="169">
        <f>RFP!G109</f>
        <v>0</v>
      </c>
      <c r="D37" s="169">
        <f>RFP!G140</f>
        <v>0</v>
      </c>
      <c r="E37" s="169">
        <f>RFP!G168</f>
        <v>0</v>
      </c>
      <c r="F37" s="170">
        <f t="shared" si="1"/>
        <v>0</v>
      </c>
    </row>
    <row r="38" spans="1:21" s="125" customFormat="1" x14ac:dyDescent="0.2"/>
    <row r="39" spans="1:21" s="125" customFormat="1" x14ac:dyDescent="0.2">
      <c r="A39" s="413" t="s">
        <v>205</v>
      </c>
      <c r="B39" s="213" t="s">
        <v>241</v>
      </c>
      <c r="C39" s="214" t="s">
        <v>242</v>
      </c>
      <c r="D39" s="214" t="s">
        <v>243</v>
      </c>
    </row>
    <row r="40" spans="1:21" s="125" customFormat="1" x14ac:dyDescent="0.2">
      <c r="A40" s="185" t="s">
        <v>244</v>
      </c>
      <c r="B40" s="215"/>
      <c r="C40" s="176"/>
      <c r="D40" s="176"/>
    </row>
    <row r="41" spans="1:21" s="125" customFormat="1" x14ac:dyDescent="0.2">
      <c r="A41" s="185" t="s">
        <v>204</v>
      </c>
      <c r="B41" s="91">
        <f>F24</f>
        <v>0</v>
      </c>
      <c r="C41" s="216">
        <f>F26</f>
        <v>0</v>
      </c>
      <c r="D41" s="176"/>
    </row>
    <row r="42" spans="1:21" ht="13.5" thickBot="1" x14ac:dyDescent="0.25">
      <c r="A42" s="119"/>
      <c r="B42" s="1"/>
      <c r="C42" s="1"/>
      <c r="D42" s="1"/>
      <c r="E42" s="1"/>
      <c r="F42" s="1"/>
    </row>
    <row r="43" spans="1:21" ht="13.5" thickBot="1" x14ac:dyDescent="0.25">
      <c r="A43" s="596" t="s">
        <v>313</v>
      </c>
      <c r="B43" s="1567" t="s">
        <v>423</v>
      </c>
      <c r="C43" s="1568"/>
      <c r="D43" s="1568"/>
      <c r="E43" s="1568"/>
      <c r="F43" s="1569"/>
      <c r="G43" s="149"/>
      <c r="H43" s="139"/>
      <c r="I43" s="139"/>
      <c r="J43" s="139"/>
      <c r="K43" s="139"/>
      <c r="L43" s="139"/>
      <c r="M43" s="139"/>
      <c r="N43" s="139"/>
      <c r="O43" s="139"/>
      <c r="P43" s="139"/>
      <c r="Q43" s="139"/>
      <c r="R43" s="149"/>
      <c r="S43" s="139"/>
      <c r="T43" s="139"/>
      <c r="U43" s="139"/>
    </row>
    <row r="44" spans="1:21" x14ac:dyDescent="0.2">
      <c r="A44" s="124"/>
      <c r="B44" s="597" t="s">
        <v>363</v>
      </c>
      <c r="C44" s="722" t="s">
        <v>364</v>
      </c>
      <c r="D44" s="722" t="s">
        <v>365</v>
      </c>
      <c r="E44" s="598" t="s">
        <v>333</v>
      </c>
      <c r="F44" s="599" t="s">
        <v>400</v>
      </c>
      <c r="G44" s="149"/>
      <c r="H44" s="139"/>
      <c r="I44" s="139"/>
      <c r="J44" s="139"/>
      <c r="K44" s="139"/>
      <c r="L44" s="139"/>
      <c r="M44" s="139"/>
      <c r="N44" s="139"/>
      <c r="O44" s="139"/>
      <c r="P44" s="139"/>
      <c r="Q44" s="139"/>
      <c r="R44" s="149"/>
      <c r="S44" s="139"/>
      <c r="T44" s="139"/>
      <c r="U44" s="139"/>
    </row>
    <row r="45" spans="1:21" s="345" customFormat="1" ht="13.5" thickBot="1" x14ac:dyDescent="0.25">
      <c r="A45" s="769"/>
      <c r="B45" s="770"/>
      <c r="C45" s="738"/>
      <c r="D45" s="738"/>
      <c r="E45" s="555" t="s">
        <v>318</v>
      </c>
      <c r="F45" s="967"/>
      <c r="G45" s="604"/>
      <c r="H45" s="604"/>
      <c r="I45" s="604"/>
      <c r="J45" s="604"/>
      <c r="K45" s="604"/>
      <c r="L45" s="604"/>
      <c r="M45" s="604"/>
      <c r="N45" s="604"/>
      <c r="O45" s="604"/>
      <c r="P45" s="604"/>
      <c r="Q45" s="604"/>
      <c r="R45" s="604"/>
      <c r="S45" s="604"/>
      <c r="T45" s="604"/>
      <c r="U45" s="604"/>
    </row>
    <row r="46" spans="1:21" x14ac:dyDescent="0.2">
      <c r="A46" s="337" t="s">
        <v>245</v>
      </c>
      <c r="B46" s="771"/>
      <c r="C46" s="771"/>
      <c r="D46" s="771"/>
      <c r="E46" s="771"/>
      <c r="F46" s="772"/>
      <c r="G46" s="530"/>
      <c r="H46" s="177"/>
      <c r="I46" s="177"/>
      <c r="J46" s="177"/>
      <c r="K46" s="177"/>
      <c r="L46" s="177"/>
      <c r="M46" s="177"/>
      <c r="N46" s="177"/>
      <c r="O46" s="177"/>
      <c r="P46" s="177"/>
      <c r="Q46" s="177"/>
      <c r="R46" s="177"/>
      <c r="S46" s="177"/>
      <c r="T46" s="177"/>
      <c r="U46" s="177"/>
    </row>
    <row r="47" spans="1:21" x14ac:dyDescent="0.2">
      <c r="A47" s="338" t="s">
        <v>460</v>
      </c>
      <c r="B47" s="771"/>
      <c r="C47" s="771"/>
      <c r="D47" s="771"/>
      <c r="E47" s="771"/>
      <c r="F47" s="772"/>
      <c r="G47" s="531"/>
      <c r="H47" s="178"/>
      <c r="I47" s="178"/>
      <c r="J47" s="178"/>
      <c r="K47" s="178"/>
      <c r="L47" s="178"/>
      <c r="M47" s="178"/>
      <c r="N47" s="178"/>
      <c r="O47" s="178"/>
      <c r="P47" s="178"/>
      <c r="Q47" s="178"/>
      <c r="R47" s="178"/>
      <c r="S47" s="178"/>
      <c r="T47" s="178"/>
      <c r="U47" s="178"/>
    </row>
    <row r="48" spans="1:21" x14ac:dyDescent="0.2">
      <c r="A48" s="338" t="s">
        <v>246</v>
      </c>
      <c r="B48" s="773"/>
      <c r="C48" s="773"/>
      <c r="D48" s="773"/>
      <c r="E48" s="773"/>
      <c r="F48" s="774"/>
      <c r="G48" s="532"/>
      <c r="H48" s="179"/>
      <c r="I48" s="179"/>
      <c r="J48" s="179"/>
      <c r="K48" s="179"/>
      <c r="L48" s="179"/>
      <c r="M48" s="179"/>
      <c r="N48" s="179"/>
      <c r="O48" s="179"/>
      <c r="P48" s="179"/>
      <c r="Q48" s="179"/>
      <c r="R48" s="179"/>
      <c r="S48" s="179"/>
      <c r="T48" s="179"/>
      <c r="U48" s="179"/>
    </row>
    <row r="49" spans="1:21" ht="13.5" thickBot="1" x14ac:dyDescent="0.25">
      <c r="A49" s="339" t="s">
        <v>247</v>
      </c>
      <c r="B49" s="775"/>
      <c r="C49" s="775"/>
      <c r="D49" s="775"/>
      <c r="E49" s="775"/>
      <c r="F49" s="776"/>
      <c r="G49" s="533" t="s">
        <v>3</v>
      </c>
      <c r="H49" s="180" t="s">
        <v>3</v>
      </c>
      <c r="I49" s="180" t="s">
        <v>3</v>
      </c>
      <c r="J49" s="180" t="s">
        <v>3</v>
      </c>
      <c r="K49" s="180" t="s">
        <v>3</v>
      </c>
      <c r="L49" s="180" t="s">
        <v>3</v>
      </c>
      <c r="M49" s="180" t="s">
        <v>3</v>
      </c>
      <c r="N49" s="180" t="s">
        <v>3</v>
      </c>
      <c r="O49" s="180" t="s">
        <v>3</v>
      </c>
      <c r="P49" s="180" t="s">
        <v>3</v>
      </c>
      <c r="Q49" s="180" t="s">
        <v>3</v>
      </c>
      <c r="R49" s="180" t="s">
        <v>3</v>
      </c>
      <c r="S49" s="180" t="s">
        <v>3</v>
      </c>
      <c r="T49" s="180" t="s">
        <v>3</v>
      </c>
      <c r="U49" s="180" t="s">
        <v>3</v>
      </c>
    </row>
    <row r="50" spans="1:21" ht="13.5" thickTop="1" x14ac:dyDescent="0.2">
      <c r="A50" s="94" t="s">
        <v>248</v>
      </c>
      <c r="B50" s="777" t="s">
        <v>2</v>
      </c>
      <c r="C50" s="777" t="s">
        <v>2</v>
      </c>
      <c r="D50" s="777" t="s">
        <v>2</v>
      </c>
      <c r="E50" s="777" t="s">
        <v>2</v>
      </c>
      <c r="F50" s="778" t="s">
        <v>2</v>
      </c>
      <c r="G50" s="530" t="s">
        <v>2</v>
      </c>
      <c r="H50" s="177" t="s">
        <v>2</v>
      </c>
      <c r="I50" s="177" t="s">
        <v>2</v>
      </c>
      <c r="J50" s="177" t="s">
        <v>2</v>
      </c>
      <c r="K50" s="177" t="s">
        <v>2</v>
      </c>
      <c r="L50" s="177" t="s">
        <v>2</v>
      </c>
      <c r="M50" s="177" t="s">
        <v>2</v>
      </c>
      <c r="N50" s="177" t="s">
        <v>2</v>
      </c>
      <c r="O50" s="177" t="s">
        <v>2</v>
      </c>
      <c r="P50" s="177" t="s">
        <v>2</v>
      </c>
      <c r="Q50" s="177" t="s">
        <v>2</v>
      </c>
      <c r="R50" s="177" t="s">
        <v>2</v>
      </c>
      <c r="S50" s="177" t="s">
        <v>2</v>
      </c>
      <c r="T50" s="177" t="s">
        <v>2</v>
      </c>
      <c r="U50" s="177" t="s">
        <v>2</v>
      </c>
    </row>
    <row r="51" spans="1:21" x14ac:dyDescent="0.2">
      <c r="A51" s="92" t="s">
        <v>249</v>
      </c>
      <c r="B51" s="779"/>
      <c r="C51" s="779"/>
      <c r="D51" s="779"/>
      <c r="E51" s="779"/>
      <c r="F51" s="780"/>
      <c r="G51" s="534"/>
      <c r="H51" s="181"/>
      <c r="I51" s="181"/>
      <c r="J51" s="181"/>
      <c r="K51" s="181"/>
      <c r="L51" s="181"/>
      <c r="M51" s="181"/>
      <c r="N51" s="181"/>
      <c r="O51" s="181"/>
      <c r="P51" s="181"/>
      <c r="Q51" s="181"/>
      <c r="R51" s="181"/>
      <c r="S51" s="181"/>
      <c r="T51" s="181"/>
      <c r="U51" s="181"/>
    </row>
    <row r="52" spans="1:21" x14ac:dyDescent="0.2">
      <c r="A52" s="92" t="s">
        <v>250</v>
      </c>
      <c r="B52" s="779"/>
      <c r="C52" s="779"/>
      <c r="D52" s="779"/>
      <c r="E52" s="779"/>
      <c r="F52" s="780"/>
      <c r="G52" s="534"/>
      <c r="H52" s="181"/>
      <c r="I52" s="181"/>
      <c r="J52" s="181"/>
      <c r="K52" s="181"/>
      <c r="L52" s="181"/>
      <c r="M52" s="181"/>
      <c r="N52" s="181"/>
      <c r="O52" s="181"/>
      <c r="P52" s="181"/>
      <c r="Q52" s="181"/>
      <c r="R52" s="181"/>
      <c r="S52" s="181"/>
      <c r="T52" s="181"/>
      <c r="U52" s="181"/>
    </row>
    <row r="53" spans="1:21" x14ac:dyDescent="0.2">
      <c r="A53" s="92" t="s">
        <v>442</v>
      </c>
      <c r="B53" s="779"/>
      <c r="C53" s="779"/>
      <c r="D53" s="779"/>
      <c r="E53" s="779"/>
      <c r="F53" s="780"/>
      <c r="G53" s="534"/>
      <c r="H53" s="181"/>
      <c r="I53" s="181"/>
      <c r="J53" s="181"/>
      <c r="K53" s="181"/>
      <c r="L53" s="181"/>
      <c r="M53" s="181"/>
      <c r="N53" s="181"/>
      <c r="O53" s="181"/>
      <c r="P53" s="181"/>
      <c r="Q53" s="181"/>
      <c r="R53" s="181"/>
      <c r="S53" s="181"/>
      <c r="T53" s="181"/>
      <c r="U53" s="181"/>
    </row>
    <row r="54" spans="1:21" x14ac:dyDescent="0.2">
      <c r="A54" s="93" t="s">
        <v>251</v>
      </c>
      <c r="B54" s="781"/>
      <c r="C54" s="781"/>
      <c r="D54" s="781"/>
      <c r="E54" s="781"/>
      <c r="F54" s="782"/>
      <c r="G54" s="535"/>
      <c r="H54" s="182"/>
      <c r="I54" s="182"/>
      <c r="J54" s="182"/>
      <c r="K54" s="182"/>
      <c r="L54" s="182"/>
      <c r="M54" s="182"/>
      <c r="N54" s="182"/>
      <c r="O54" s="182"/>
      <c r="P54" s="182"/>
      <c r="Q54" s="182"/>
      <c r="R54" s="182"/>
      <c r="S54" s="182"/>
      <c r="T54" s="182"/>
      <c r="U54" s="182"/>
    </row>
    <row r="55" spans="1:21" hidden="1" x14ac:dyDescent="0.2">
      <c r="A55" s="371" t="s">
        <v>300</v>
      </c>
      <c r="B55" s="558">
        <f>(F31*B51+F32*B52+F33*B53+F34*B54)*12</f>
        <v>0</v>
      </c>
      <c r="C55" s="238">
        <f>(F31*C51+F32*C52+F33*C53+F34*C54)*12</f>
        <v>0</v>
      </c>
      <c r="D55" s="238">
        <f>(F31*D51+F32*D52+F33*D53+F34*D54)*12</f>
        <v>0</v>
      </c>
      <c r="E55" s="238">
        <f>(F31*E51+F32*E52+F33*E53+F34*E54)*12</f>
        <v>0</v>
      </c>
      <c r="F55" s="559">
        <f>(F31*F51+F32*F52+F33*F53+F34*F54)*12</f>
        <v>0</v>
      </c>
      <c r="G55" s="536">
        <f>(F31*G51+F32*G52+F33*G53+F34*G54)*12</f>
        <v>0</v>
      </c>
      <c r="H55" s="238">
        <f>(F31*H51+F32*H52+F33*H53+F34*H54)*12</f>
        <v>0</v>
      </c>
      <c r="I55" s="238">
        <f>(F31*I51+F32*I52+F33*I53+F34*I54)*12</f>
        <v>0</v>
      </c>
      <c r="J55" s="238">
        <f>(F31*J51+F32*J52+F33*J53+F34*J54)*12</f>
        <v>0</v>
      </c>
      <c r="K55" s="238">
        <f>(F31*K51+F32*K52+F33*K53+F34*K54)*12</f>
        <v>0</v>
      </c>
      <c r="L55" s="238">
        <f>(F31*L51+F32*L52+F33*L53+F34*L54)*12</f>
        <v>0</v>
      </c>
      <c r="M55" s="238">
        <f>(F31*M51+F32*M52+F33*M53+F34*M54)*12</f>
        <v>0</v>
      </c>
      <c r="N55" s="238">
        <f>(F31*N51+F32*N52+F33*N53+F34*N54)*12</f>
        <v>0</v>
      </c>
      <c r="O55" s="238">
        <f>(F31*O51+F32*O52+F33*O53+F34*O54)*12</f>
        <v>0</v>
      </c>
      <c r="P55" s="238">
        <f>(F31*P51+F32*P52+F33*P53+F34*P54)*12</f>
        <v>0</v>
      </c>
      <c r="Q55" s="238">
        <f>(F31*Q51+F32*Q52+F33*Q53+F34*Q54)*12</f>
        <v>0</v>
      </c>
      <c r="R55" s="238">
        <f>(F31*R51+F32*R52+F33*R53+F34*R54)*12</f>
        <v>0</v>
      </c>
      <c r="S55" s="238">
        <f>(F31*S51+F32*S52+F33*S53+F34*S54)*12</f>
        <v>0</v>
      </c>
      <c r="T55" s="238">
        <f>(F31*T51+F32*T52+F33*T53+F34*T54)*12</f>
        <v>0</v>
      </c>
      <c r="U55" s="238">
        <f>(F31*U51+F32*U52+F33*U53+F34*U54)*12</f>
        <v>0</v>
      </c>
    </row>
    <row r="56" spans="1:21" x14ac:dyDescent="0.2">
      <c r="A56" s="370" t="s">
        <v>301</v>
      </c>
      <c r="B56" s="560">
        <f t="shared" ref="B56:Q56" si="2">B55</f>
        <v>0</v>
      </c>
      <c r="C56" s="160">
        <f t="shared" si="2"/>
        <v>0</v>
      </c>
      <c r="D56" s="160">
        <f t="shared" si="2"/>
        <v>0</v>
      </c>
      <c r="E56" s="160">
        <f t="shared" si="2"/>
        <v>0</v>
      </c>
      <c r="F56" s="561">
        <f t="shared" si="2"/>
        <v>0</v>
      </c>
      <c r="G56" s="537">
        <f t="shared" si="2"/>
        <v>0</v>
      </c>
      <c r="H56" s="160">
        <f t="shared" si="2"/>
        <v>0</v>
      </c>
      <c r="I56" s="160">
        <f t="shared" si="2"/>
        <v>0</v>
      </c>
      <c r="J56" s="160">
        <f t="shared" si="2"/>
        <v>0</v>
      </c>
      <c r="K56" s="160">
        <f t="shared" si="2"/>
        <v>0</v>
      </c>
      <c r="L56" s="160">
        <f t="shared" si="2"/>
        <v>0</v>
      </c>
      <c r="M56" s="160">
        <f t="shared" si="2"/>
        <v>0</v>
      </c>
      <c r="N56" s="160">
        <f t="shared" si="2"/>
        <v>0</v>
      </c>
      <c r="O56" s="160">
        <f t="shared" si="2"/>
        <v>0</v>
      </c>
      <c r="P56" s="160">
        <f t="shared" si="2"/>
        <v>0</v>
      </c>
      <c r="Q56" s="160">
        <f t="shared" si="2"/>
        <v>0</v>
      </c>
      <c r="R56" s="160">
        <f>R55</f>
        <v>0</v>
      </c>
      <c r="S56" s="160">
        <f>S55</f>
        <v>0</v>
      </c>
      <c r="T56" s="160">
        <f>T55</f>
        <v>0</v>
      </c>
      <c r="U56" s="160">
        <f>U55</f>
        <v>0</v>
      </c>
    </row>
    <row r="57" spans="1:21" x14ac:dyDescent="0.2">
      <c r="A57" s="372" t="s">
        <v>290</v>
      </c>
      <c r="B57" s="783"/>
      <c r="C57" s="783"/>
      <c r="D57" s="783"/>
      <c r="E57" s="739"/>
      <c r="F57" s="784"/>
      <c r="G57" s="666"/>
      <c r="H57" s="665"/>
      <c r="I57" s="665"/>
      <c r="J57" s="665"/>
      <c r="K57" s="665"/>
      <c r="L57" s="665"/>
      <c r="M57" s="665"/>
      <c r="N57" s="665"/>
      <c r="O57" s="665"/>
      <c r="P57" s="665"/>
      <c r="Q57" s="665"/>
      <c r="R57" s="665"/>
      <c r="S57" s="665"/>
      <c r="T57" s="665"/>
      <c r="U57" s="665"/>
    </row>
    <row r="58" spans="1:21" x14ac:dyDescent="0.2">
      <c r="A58" s="233" t="s">
        <v>249</v>
      </c>
      <c r="B58" s="783"/>
      <c r="C58" s="783"/>
      <c r="D58" s="783"/>
      <c r="E58" s="783"/>
      <c r="F58" s="784"/>
      <c r="G58" s="666"/>
      <c r="H58" s="665"/>
      <c r="I58" s="665"/>
      <c r="J58" s="665"/>
      <c r="K58" s="665"/>
      <c r="L58" s="665"/>
      <c r="M58" s="665"/>
      <c r="N58" s="665"/>
      <c r="O58" s="665"/>
      <c r="P58" s="665"/>
      <c r="Q58" s="665"/>
      <c r="R58" s="665"/>
      <c r="S58" s="665"/>
      <c r="T58" s="665"/>
      <c r="U58" s="665"/>
    </row>
    <row r="59" spans="1:21" x14ac:dyDescent="0.2">
      <c r="A59" s="233" t="s">
        <v>250</v>
      </c>
      <c r="B59" s="783"/>
      <c r="C59" s="783"/>
      <c r="D59" s="783"/>
      <c r="E59" s="783"/>
      <c r="F59" s="784"/>
      <c r="G59" s="666"/>
      <c r="H59" s="665"/>
      <c r="I59" s="665"/>
      <c r="J59" s="665"/>
      <c r="K59" s="665"/>
      <c r="L59" s="665"/>
      <c r="M59" s="665"/>
      <c r="N59" s="665"/>
      <c r="O59" s="665"/>
      <c r="P59" s="665"/>
      <c r="Q59" s="665"/>
      <c r="R59" s="665"/>
      <c r="S59" s="665"/>
      <c r="T59" s="665"/>
      <c r="U59" s="665"/>
    </row>
    <row r="60" spans="1:21" x14ac:dyDescent="0.2">
      <c r="A60" s="233" t="s">
        <v>442</v>
      </c>
      <c r="B60" s="783"/>
      <c r="C60" s="783"/>
      <c r="D60" s="783"/>
      <c r="E60" s="783"/>
      <c r="F60" s="784"/>
      <c r="G60" s="666"/>
      <c r="H60" s="665"/>
      <c r="I60" s="665"/>
      <c r="J60" s="665"/>
      <c r="K60" s="665"/>
      <c r="L60" s="665"/>
      <c r="M60" s="665"/>
      <c r="N60" s="665"/>
      <c r="O60" s="665"/>
      <c r="P60" s="665"/>
      <c r="Q60" s="665"/>
      <c r="R60" s="665"/>
      <c r="S60" s="665"/>
      <c r="T60" s="665"/>
      <c r="U60" s="665"/>
    </row>
    <row r="61" spans="1:21" x14ac:dyDescent="0.2">
      <c r="A61" s="232" t="s">
        <v>251</v>
      </c>
      <c r="B61" s="783"/>
      <c r="C61" s="783"/>
      <c r="D61" s="783"/>
      <c r="E61" s="783"/>
      <c r="F61" s="784"/>
      <c r="G61" s="668"/>
      <c r="H61" s="667"/>
      <c r="I61" s="667"/>
      <c r="J61" s="667"/>
      <c r="K61" s="667"/>
      <c r="L61" s="667"/>
      <c r="M61" s="667"/>
      <c r="N61" s="667"/>
      <c r="O61" s="667"/>
      <c r="P61" s="667"/>
      <c r="Q61" s="667"/>
      <c r="R61" s="667"/>
      <c r="S61" s="667"/>
      <c r="T61" s="667"/>
      <c r="U61" s="667"/>
    </row>
    <row r="62" spans="1:21" x14ac:dyDescent="0.2">
      <c r="A62" s="556" t="s">
        <v>319</v>
      </c>
      <c r="B62" s="785"/>
      <c r="C62" s="785"/>
      <c r="D62" s="785"/>
      <c r="E62" s="785"/>
      <c r="F62" s="786"/>
      <c r="G62" s="670"/>
      <c r="H62" s="669"/>
      <c r="I62" s="669"/>
      <c r="J62" s="669"/>
      <c r="K62" s="669"/>
      <c r="L62" s="669"/>
      <c r="M62" s="669"/>
      <c r="N62" s="669"/>
      <c r="O62" s="669"/>
      <c r="P62" s="669"/>
      <c r="Q62" s="669"/>
      <c r="R62" s="669"/>
      <c r="S62" s="669"/>
      <c r="T62" s="669"/>
      <c r="U62" s="669"/>
    </row>
    <row r="63" spans="1:21" hidden="1" x14ac:dyDescent="0.2">
      <c r="A63" s="352" t="s">
        <v>302</v>
      </c>
      <c r="B63" s="562">
        <f>((F31*B58+F32*B59+B60*F33+F34*B61)+(F35*B62))*12</f>
        <v>0</v>
      </c>
      <c r="C63" s="353">
        <f>((F31*C58+F32*C59+C60*F33+F34*C61)+(C62*F35))*12</f>
        <v>0</v>
      </c>
      <c r="D63" s="353">
        <f>((F31*D58+F32*D59+D60*F33+F34*D61)+(F35*D62))*12</f>
        <v>0</v>
      </c>
      <c r="E63" s="353">
        <f>((F31*E58+F32*E59+E60*F33+F34*E61)+(F35*E62))*12</f>
        <v>0</v>
      </c>
      <c r="F63" s="563">
        <f>((F31*F58+F32*F59+F60*F33+F34*F61)+(F35*F62))*12</f>
        <v>0</v>
      </c>
      <c r="G63" s="538">
        <f>((F31*G58+F32*G59+G60*F33+F34*G61)+(F35*G62))*12</f>
        <v>0</v>
      </c>
      <c r="H63" s="353">
        <f>((F31*H58+F32*H59+H60*F33+F34*H61)+(F35*H62))*12</f>
        <v>0</v>
      </c>
      <c r="I63" s="353">
        <f>((F31*I58+F32*I59+I60*F33+F34*I61)+(F35*I62))*12</f>
        <v>0</v>
      </c>
      <c r="J63" s="353">
        <f>((F31*J58+F32*J59+J60*F33+F34*J61)+(F35*J62))*12</f>
        <v>0</v>
      </c>
      <c r="K63" s="353">
        <f>((F31*K58+F32*K59+K60*F33+F34*K61)+(F35*K62))*12</f>
        <v>0</v>
      </c>
      <c r="L63" s="353">
        <f>((F31*L58+F32*L59+L60*F33+F34*L61)+(F35*L62))*12</f>
        <v>0</v>
      </c>
      <c r="M63" s="353">
        <f>((F31*M58+F32*M59+M60*F33+F34*M61)+(F35*M62))*12</f>
        <v>0</v>
      </c>
      <c r="N63" s="353">
        <f>((F31*N58+F32*N59+N60*F33+F34*N61)+(F35*N62))*12</f>
        <v>0</v>
      </c>
      <c r="O63" s="353">
        <f>((F31*O58+F32*O59+O60*F33+F34*O61)+(F35*O62))*12</f>
        <v>0</v>
      </c>
      <c r="P63" s="353">
        <f>((F31*P58+F32*P59+P60*F33+F34*P61)+(F35*P62))*12</f>
        <v>0</v>
      </c>
      <c r="Q63" s="353">
        <f>((F31*Q58+F32*Q59+Q60*F33+F34*Q61)+(F35*Q62))*12</f>
        <v>0</v>
      </c>
      <c r="R63" s="353">
        <f>((F31*R58+F32*R59+R60*F33+F34*R61)+(F35*R62))*12</f>
        <v>0</v>
      </c>
      <c r="S63" s="353">
        <f>((F31*S58+F32*S59+S60*F33+F34*S61)+(F35*S62))*12</f>
        <v>0</v>
      </c>
      <c r="T63" s="353">
        <f>((F31*T58+F32*T59+T60*F33+F34*T61)+(F35*T62))*12</f>
        <v>0</v>
      </c>
      <c r="U63" s="353">
        <f>((F31*U58+F32*U59+U60*F33+F34*U61)+(F35*U62))*12</f>
        <v>0</v>
      </c>
    </row>
    <row r="64" spans="1:21" x14ac:dyDescent="0.2">
      <c r="A64" s="557" t="s">
        <v>303</v>
      </c>
      <c r="B64" s="564">
        <f t="shared" ref="B64:Q64" si="3">B63</f>
        <v>0</v>
      </c>
      <c r="C64" s="229">
        <f t="shared" si="3"/>
        <v>0</v>
      </c>
      <c r="D64" s="229">
        <f t="shared" si="3"/>
        <v>0</v>
      </c>
      <c r="E64" s="229">
        <f t="shared" si="3"/>
        <v>0</v>
      </c>
      <c r="F64" s="565">
        <f t="shared" si="3"/>
        <v>0</v>
      </c>
      <c r="G64" s="539">
        <f t="shared" si="3"/>
        <v>0</v>
      </c>
      <c r="H64" s="229">
        <f t="shared" si="3"/>
        <v>0</v>
      </c>
      <c r="I64" s="229">
        <f t="shared" si="3"/>
        <v>0</v>
      </c>
      <c r="J64" s="229">
        <f t="shared" si="3"/>
        <v>0</v>
      </c>
      <c r="K64" s="229">
        <f t="shared" si="3"/>
        <v>0</v>
      </c>
      <c r="L64" s="229">
        <f t="shared" si="3"/>
        <v>0</v>
      </c>
      <c r="M64" s="229">
        <f t="shared" si="3"/>
        <v>0</v>
      </c>
      <c r="N64" s="229">
        <f t="shared" si="3"/>
        <v>0</v>
      </c>
      <c r="O64" s="229">
        <f t="shared" si="3"/>
        <v>0</v>
      </c>
      <c r="P64" s="229">
        <f t="shared" si="3"/>
        <v>0</v>
      </c>
      <c r="Q64" s="229">
        <f t="shared" si="3"/>
        <v>0</v>
      </c>
      <c r="R64" s="229">
        <f>R63</f>
        <v>0</v>
      </c>
      <c r="S64" s="229">
        <f>S63</f>
        <v>0</v>
      </c>
      <c r="T64" s="229">
        <f>T63</f>
        <v>0</v>
      </c>
      <c r="U64" s="229">
        <f>U63</f>
        <v>0</v>
      </c>
    </row>
    <row r="65" spans="1:21" hidden="1" x14ac:dyDescent="0.2">
      <c r="A65" s="354" t="s">
        <v>304</v>
      </c>
      <c r="B65" s="566">
        <f t="shared" ref="B65:Q65" si="4">B55+B63</f>
        <v>0</v>
      </c>
      <c r="C65" s="355">
        <f t="shared" si="4"/>
        <v>0</v>
      </c>
      <c r="D65" s="355">
        <f t="shared" si="4"/>
        <v>0</v>
      </c>
      <c r="E65" s="355">
        <f t="shared" si="4"/>
        <v>0</v>
      </c>
      <c r="F65" s="567">
        <f t="shared" si="4"/>
        <v>0</v>
      </c>
      <c r="G65" s="540">
        <f t="shared" si="4"/>
        <v>0</v>
      </c>
      <c r="H65" s="355">
        <f t="shared" si="4"/>
        <v>0</v>
      </c>
      <c r="I65" s="355">
        <f t="shared" si="4"/>
        <v>0</v>
      </c>
      <c r="J65" s="355">
        <f t="shared" si="4"/>
        <v>0</v>
      </c>
      <c r="K65" s="355">
        <f t="shared" si="4"/>
        <v>0</v>
      </c>
      <c r="L65" s="355">
        <f t="shared" si="4"/>
        <v>0</v>
      </c>
      <c r="M65" s="355">
        <f t="shared" si="4"/>
        <v>0</v>
      </c>
      <c r="N65" s="355">
        <f t="shared" si="4"/>
        <v>0</v>
      </c>
      <c r="O65" s="355">
        <f t="shared" si="4"/>
        <v>0</v>
      </c>
      <c r="P65" s="355">
        <f t="shared" si="4"/>
        <v>0</v>
      </c>
      <c r="Q65" s="355">
        <f t="shared" si="4"/>
        <v>0</v>
      </c>
      <c r="R65" s="355">
        <f>R55+R63</f>
        <v>0</v>
      </c>
      <c r="S65" s="355">
        <f>S55+S63</f>
        <v>0</v>
      </c>
      <c r="T65" s="355">
        <f>T55+T63</f>
        <v>0</v>
      </c>
      <c r="U65" s="355">
        <f>U55+U63</f>
        <v>0</v>
      </c>
    </row>
    <row r="66" spans="1:21" x14ac:dyDescent="0.2">
      <c r="A66" s="749" t="s">
        <v>540</v>
      </c>
      <c r="B66" s="745"/>
      <c r="C66" s="746"/>
      <c r="D66" s="746"/>
      <c r="E66" s="746"/>
      <c r="F66" s="747"/>
      <c r="G66" s="748"/>
      <c r="H66" s="746"/>
      <c r="I66" s="746"/>
      <c r="J66" s="746"/>
      <c r="K66" s="746"/>
      <c r="L66" s="746"/>
      <c r="M66" s="746"/>
      <c r="N66" s="746"/>
      <c r="O66" s="746"/>
      <c r="P66" s="746"/>
      <c r="Q66" s="746"/>
      <c r="R66" s="746"/>
      <c r="S66" s="746"/>
      <c r="T66" s="746"/>
      <c r="U66" s="746"/>
    </row>
    <row r="67" spans="1:21" x14ac:dyDescent="0.2">
      <c r="A67" s="744" t="s">
        <v>249</v>
      </c>
      <c r="B67" s="754"/>
      <c r="C67" s="754"/>
      <c r="D67" s="754"/>
      <c r="E67" s="754"/>
      <c r="F67" s="787"/>
      <c r="G67" s="756"/>
      <c r="H67" s="755"/>
      <c r="I67" s="755"/>
      <c r="J67" s="755"/>
      <c r="K67" s="755"/>
      <c r="L67" s="755"/>
      <c r="M67" s="755"/>
      <c r="N67" s="755"/>
      <c r="O67" s="755"/>
      <c r="P67" s="755"/>
      <c r="Q67" s="755"/>
      <c r="R67" s="755"/>
      <c r="S67" s="755"/>
      <c r="T67" s="755"/>
      <c r="U67" s="755"/>
    </row>
    <row r="68" spans="1:21" x14ac:dyDescent="0.2">
      <c r="A68" s="744" t="s">
        <v>251</v>
      </c>
      <c r="B68" s="754"/>
      <c r="C68" s="754"/>
      <c r="D68" s="754"/>
      <c r="E68" s="754"/>
      <c r="F68" s="787"/>
      <c r="G68" s="756"/>
      <c r="H68" s="755"/>
      <c r="I68" s="755"/>
      <c r="J68" s="755"/>
      <c r="K68" s="755"/>
      <c r="L68" s="755"/>
      <c r="M68" s="755"/>
      <c r="N68" s="755"/>
      <c r="O68" s="755"/>
      <c r="P68" s="755"/>
      <c r="Q68" s="755"/>
      <c r="R68" s="755"/>
      <c r="S68" s="755"/>
      <c r="T68" s="755"/>
      <c r="U68" s="755"/>
    </row>
    <row r="69" spans="1:21" x14ac:dyDescent="0.2">
      <c r="A69" s="356" t="s">
        <v>541</v>
      </c>
      <c r="B69" s="568">
        <f>($B$31*B67+($B$32+$B$33+$B$34)*B68)*12</f>
        <v>0</v>
      </c>
      <c r="C69" s="541">
        <f>($B$31*C67+($B$32+$B$33+$B$34)*C68)*12</f>
        <v>0</v>
      </c>
      <c r="D69" s="541">
        <f>($B$31*D67+($B$32+$B$33+$B$34)*D68)*12</f>
        <v>0</v>
      </c>
      <c r="E69" s="541">
        <f>($B$31*E67+($B$32+$B$33+$B$34)*E68)*12</f>
        <v>0</v>
      </c>
      <c r="F69" s="788">
        <f>($B$31*F67+($B$32+$B$33+$B$34)*F68)*12</f>
        <v>0</v>
      </c>
      <c r="G69" s="541"/>
      <c r="H69" s="239"/>
      <c r="I69" s="239"/>
      <c r="J69" s="239"/>
      <c r="K69" s="239"/>
      <c r="L69" s="239"/>
      <c r="M69" s="239"/>
      <c r="N69" s="239"/>
      <c r="O69" s="239"/>
      <c r="P69" s="239"/>
      <c r="Q69" s="239"/>
      <c r="R69" s="239"/>
      <c r="S69" s="239"/>
      <c r="T69" s="239"/>
      <c r="U69" s="239"/>
    </row>
    <row r="70" spans="1:21" x14ac:dyDescent="0.2">
      <c r="A70" s="356" t="s">
        <v>305</v>
      </c>
      <c r="B70" s="568">
        <f>B56+B64+B69</f>
        <v>0</v>
      </c>
      <c r="C70" s="239">
        <f>C56+C64+C69</f>
        <v>0</v>
      </c>
      <c r="D70" s="239">
        <f>D56+D64+D69</f>
        <v>0</v>
      </c>
      <c r="E70" s="239">
        <f>E56+E64+E69</f>
        <v>0</v>
      </c>
      <c r="F70" s="569">
        <f>F56+F64+F69</f>
        <v>0</v>
      </c>
      <c r="G70" s="541">
        <f t="shared" ref="G70:Q70" si="5">G56+G64</f>
        <v>0</v>
      </c>
      <c r="H70" s="239">
        <f t="shared" si="5"/>
        <v>0</v>
      </c>
      <c r="I70" s="239">
        <f t="shared" si="5"/>
        <v>0</v>
      </c>
      <c r="J70" s="239">
        <f t="shared" si="5"/>
        <v>0</v>
      </c>
      <c r="K70" s="239">
        <f t="shared" si="5"/>
        <v>0</v>
      </c>
      <c r="L70" s="239">
        <f t="shared" si="5"/>
        <v>0</v>
      </c>
      <c r="M70" s="239">
        <f t="shared" si="5"/>
        <v>0</v>
      </c>
      <c r="N70" s="239">
        <f t="shared" si="5"/>
        <v>0</v>
      </c>
      <c r="O70" s="239">
        <f t="shared" si="5"/>
        <v>0</v>
      </c>
      <c r="P70" s="239">
        <f t="shared" si="5"/>
        <v>0</v>
      </c>
      <c r="Q70" s="239">
        <f t="shared" si="5"/>
        <v>0</v>
      </c>
      <c r="R70" s="239">
        <f>R56+R64</f>
        <v>0</v>
      </c>
      <c r="S70" s="239">
        <f>S56+S64</f>
        <v>0</v>
      </c>
      <c r="T70" s="239">
        <f>T56+T64</f>
        <v>0</v>
      </c>
      <c r="U70" s="239">
        <f>U56+U64</f>
        <v>0</v>
      </c>
    </row>
    <row r="71" spans="1:21" x14ac:dyDescent="0.2">
      <c r="A71" s="94" t="s">
        <v>252</v>
      </c>
      <c r="B71" s="570"/>
      <c r="C71" s="570"/>
      <c r="D71" s="221"/>
      <c r="E71" s="221"/>
      <c r="F71" s="571"/>
      <c r="G71" s="542"/>
      <c r="H71" s="221"/>
      <c r="I71" s="221"/>
      <c r="J71" s="221"/>
      <c r="K71" s="221"/>
      <c r="L71" s="221"/>
      <c r="M71" s="221"/>
      <c r="N71" s="221"/>
      <c r="O71" s="221"/>
      <c r="P71" s="221"/>
      <c r="Q71" s="221"/>
      <c r="R71" s="221"/>
      <c r="S71" s="221"/>
      <c r="T71" s="221"/>
      <c r="U71" s="221"/>
    </row>
    <row r="72" spans="1:21" x14ac:dyDescent="0.2">
      <c r="A72" s="92" t="s">
        <v>238</v>
      </c>
      <c r="B72" s="779"/>
      <c r="C72" s="779"/>
      <c r="D72" s="779"/>
      <c r="E72" s="779"/>
      <c r="F72" s="780"/>
      <c r="G72" s="534"/>
      <c r="H72" s="181"/>
      <c r="I72" s="181"/>
      <c r="J72" s="181"/>
      <c r="K72" s="181"/>
      <c r="L72" s="181"/>
      <c r="M72" s="181"/>
      <c r="N72" s="181"/>
      <c r="O72" s="181"/>
      <c r="P72" s="181"/>
      <c r="Q72" s="181"/>
      <c r="R72" s="181"/>
      <c r="S72" s="181"/>
      <c r="T72" s="181"/>
      <c r="U72" s="181"/>
    </row>
    <row r="73" spans="1:21" x14ac:dyDescent="0.2">
      <c r="A73" s="92" t="s">
        <v>531</v>
      </c>
      <c r="B73" s="779"/>
      <c r="C73" s="779"/>
      <c r="D73" s="779"/>
      <c r="E73" s="779"/>
      <c r="F73" s="780"/>
      <c r="G73" s="534"/>
      <c r="H73" s="181"/>
      <c r="I73" s="181"/>
      <c r="J73" s="181"/>
      <c r="K73" s="181"/>
      <c r="L73" s="181"/>
      <c r="M73" s="181"/>
      <c r="N73" s="181"/>
      <c r="O73" s="181"/>
      <c r="P73" s="181"/>
      <c r="Q73" s="181"/>
      <c r="R73" s="181"/>
      <c r="S73" s="181"/>
      <c r="T73" s="181"/>
      <c r="U73" s="181"/>
    </row>
    <row r="74" spans="1:21" x14ac:dyDescent="0.2">
      <c r="A74" s="92" t="s">
        <v>216</v>
      </c>
      <c r="B74" s="779"/>
      <c r="C74" s="779"/>
      <c r="D74" s="779"/>
      <c r="E74" s="779"/>
      <c r="F74" s="780"/>
      <c r="G74" s="534"/>
      <c r="H74" s="181"/>
      <c r="I74" s="181"/>
      <c r="J74" s="181"/>
      <c r="K74" s="181"/>
      <c r="L74" s="181"/>
      <c r="M74" s="181"/>
      <c r="N74" s="181"/>
      <c r="O74" s="181"/>
      <c r="P74" s="181"/>
      <c r="Q74" s="181"/>
      <c r="R74" s="181"/>
      <c r="S74" s="181"/>
      <c r="T74" s="181"/>
      <c r="U74" s="181"/>
    </row>
    <row r="75" spans="1:21" x14ac:dyDescent="0.2">
      <c r="A75" s="92" t="s">
        <v>509</v>
      </c>
      <c r="B75" s="779"/>
      <c r="C75" s="779"/>
      <c r="D75" s="779"/>
      <c r="E75" s="779"/>
      <c r="F75" s="780"/>
      <c r="G75" s="672"/>
      <c r="H75" s="671"/>
      <c r="I75" s="671"/>
      <c r="J75" s="671"/>
      <c r="K75" s="671"/>
      <c r="L75" s="671"/>
      <c r="M75" s="671"/>
      <c r="N75" s="671"/>
      <c r="O75" s="671"/>
      <c r="P75" s="671"/>
      <c r="Q75" s="671"/>
      <c r="R75" s="671"/>
      <c r="S75" s="671"/>
      <c r="T75" s="671"/>
      <c r="U75" s="671"/>
    </row>
    <row r="76" spans="1:21" x14ac:dyDescent="0.2">
      <c r="A76" s="859" t="s">
        <v>532</v>
      </c>
      <c r="B76" s="779"/>
      <c r="C76" s="779"/>
      <c r="D76" s="779"/>
      <c r="E76" s="779"/>
      <c r="F76" s="780"/>
      <c r="G76" s="534"/>
      <c r="H76" s="181"/>
      <c r="I76" s="181"/>
      <c r="J76" s="181"/>
      <c r="K76" s="181"/>
      <c r="L76" s="181"/>
      <c r="M76" s="181"/>
      <c r="N76" s="181"/>
      <c r="O76" s="181"/>
      <c r="P76" s="181"/>
      <c r="Q76" s="181"/>
      <c r="R76" s="181"/>
      <c r="S76" s="181"/>
      <c r="T76" s="181"/>
      <c r="U76" s="181"/>
    </row>
    <row r="77" spans="1:21" x14ac:dyDescent="0.2">
      <c r="A77" s="92" t="s">
        <v>182</v>
      </c>
      <c r="B77" s="779"/>
      <c r="C77" s="779"/>
      <c r="D77" s="779"/>
      <c r="E77" s="779"/>
      <c r="F77" s="780"/>
      <c r="G77" s="534"/>
      <c r="H77" s="181"/>
      <c r="I77" s="181"/>
      <c r="J77" s="181"/>
      <c r="K77" s="181"/>
      <c r="L77" s="181"/>
      <c r="M77" s="181"/>
      <c r="N77" s="181"/>
      <c r="O77" s="181"/>
      <c r="P77" s="181"/>
      <c r="Q77" s="181"/>
      <c r="R77" s="181"/>
      <c r="S77" s="181"/>
      <c r="T77" s="181"/>
      <c r="U77" s="181"/>
    </row>
    <row r="78" spans="1:21" x14ac:dyDescent="0.2">
      <c r="A78" s="93" t="s">
        <v>4</v>
      </c>
      <c r="B78" s="789"/>
      <c r="C78" s="789"/>
      <c r="D78" s="789"/>
      <c r="E78" s="789"/>
      <c r="F78" s="790"/>
      <c r="G78" s="535"/>
      <c r="H78" s="182"/>
      <c r="I78" s="182"/>
      <c r="J78" s="182"/>
      <c r="K78" s="182"/>
      <c r="L78" s="182"/>
      <c r="M78" s="182"/>
      <c r="N78" s="182"/>
      <c r="O78" s="182"/>
      <c r="P78" s="182"/>
      <c r="Q78" s="182"/>
      <c r="R78" s="182"/>
      <c r="S78" s="182"/>
      <c r="T78" s="182"/>
      <c r="U78" s="182"/>
    </row>
    <row r="79" spans="1:21" x14ac:dyDescent="0.2">
      <c r="A79" s="93" t="s">
        <v>253</v>
      </c>
      <c r="B79" s="572">
        <f t="shared" ref="B79:U79" si="6">SUM(B72:B78)</f>
        <v>0</v>
      </c>
      <c r="C79" s="342">
        <f t="shared" si="6"/>
        <v>0</v>
      </c>
      <c r="D79" s="342">
        <f t="shared" si="6"/>
        <v>0</v>
      </c>
      <c r="E79" s="342">
        <f t="shared" si="6"/>
        <v>0</v>
      </c>
      <c r="F79" s="573">
        <f t="shared" si="6"/>
        <v>0</v>
      </c>
      <c r="G79" s="543">
        <f t="shared" si="6"/>
        <v>0</v>
      </c>
      <c r="H79" s="342">
        <f t="shared" si="6"/>
        <v>0</v>
      </c>
      <c r="I79" s="342">
        <f t="shared" si="6"/>
        <v>0</v>
      </c>
      <c r="J79" s="342">
        <f t="shared" si="6"/>
        <v>0</v>
      </c>
      <c r="K79" s="342">
        <f t="shared" si="6"/>
        <v>0</v>
      </c>
      <c r="L79" s="342">
        <f t="shared" si="6"/>
        <v>0</v>
      </c>
      <c r="M79" s="342">
        <f t="shared" si="6"/>
        <v>0</v>
      </c>
      <c r="N79" s="342">
        <f t="shared" si="6"/>
        <v>0</v>
      </c>
      <c r="O79" s="342">
        <f t="shared" si="6"/>
        <v>0</v>
      </c>
      <c r="P79" s="342">
        <f t="shared" si="6"/>
        <v>0</v>
      </c>
      <c r="Q79" s="342">
        <f t="shared" si="6"/>
        <v>0</v>
      </c>
      <c r="R79" s="342">
        <f t="shared" si="6"/>
        <v>0</v>
      </c>
      <c r="S79" s="342">
        <f t="shared" si="6"/>
        <v>0</v>
      </c>
      <c r="T79" s="342">
        <f t="shared" si="6"/>
        <v>0</v>
      </c>
      <c r="U79" s="342">
        <f t="shared" si="6"/>
        <v>0</v>
      </c>
    </row>
    <row r="80" spans="1:21" x14ac:dyDescent="0.2">
      <c r="A80" s="369" t="s">
        <v>310</v>
      </c>
      <c r="B80" s="568">
        <f>B79*F35*12</f>
        <v>0</v>
      </c>
      <c r="C80" s="239">
        <f>C79*F35*12</f>
        <v>0</v>
      </c>
      <c r="D80" s="239">
        <f>D79*F35*12</f>
        <v>0</v>
      </c>
      <c r="E80" s="239">
        <f>E79*F35*12</f>
        <v>0</v>
      </c>
      <c r="F80" s="569">
        <f>F79*F35*12</f>
        <v>0</v>
      </c>
      <c r="G80" s="541">
        <f>G79*F35*12</f>
        <v>0</v>
      </c>
      <c r="H80" s="239">
        <f>H79*F35*12</f>
        <v>0</v>
      </c>
      <c r="I80" s="239">
        <f>I79*F35*12</f>
        <v>0</v>
      </c>
      <c r="J80" s="239">
        <f>J79*F35*12</f>
        <v>0</v>
      </c>
      <c r="K80" s="239">
        <f>K79*F35*12</f>
        <v>0</v>
      </c>
      <c r="L80" s="239">
        <f>L79*F35*12</f>
        <v>0</v>
      </c>
      <c r="M80" s="239">
        <f>M79*F35*12</f>
        <v>0</v>
      </c>
      <c r="N80" s="239">
        <f>N79*F35*12</f>
        <v>0</v>
      </c>
      <c r="O80" s="239">
        <f>O79*F35*12</f>
        <v>0</v>
      </c>
      <c r="P80" s="239">
        <f>P79*F35*12</f>
        <v>0</v>
      </c>
      <c r="Q80" s="239">
        <f>Q79*F35*12</f>
        <v>0</v>
      </c>
      <c r="R80" s="239">
        <f>R79*F35*12</f>
        <v>0</v>
      </c>
      <c r="S80" s="239">
        <f>S79*F35*12</f>
        <v>0</v>
      </c>
      <c r="T80" s="239">
        <f>T79*F35*12</f>
        <v>0</v>
      </c>
      <c r="U80" s="239">
        <f>U79*F35*12</f>
        <v>0</v>
      </c>
    </row>
    <row r="81" spans="1:21" s="1" customFormat="1" hidden="1" x14ac:dyDescent="0.2">
      <c r="A81" s="341" t="s">
        <v>308</v>
      </c>
      <c r="B81" s="574">
        <f t="shared" ref="B81:U81" si="7">B65+B80</f>
        <v>0</v>
      </c>
      <c r="C81" s="343">
        <f t="shared" si="7"/>
        <v>0</v>
      </c>
      <c r="D81" s="343">
        <f t="shared" si="7"/>
        <v>0</v>
      </c>
      <c r="E81" s="343">
        <f t="shared" si="7"/>
        <v>0</v>
      </c>
      <c r="F81" s="575">
        <f t="shared" si="7"/>
        <v>0</v>
      </c>
      <c r="G81" s="544">
        <f t="shared" si="7"/>
        <v>0</v>
      </c>
      <c r="H81" s="343">
        <f t="shared" si="7"/>
        <v>0</v>
      </c>
      <c r="I81" s="343">
        <f t="shared" si="7"/>
        <v>0</v>
      </c>
      <c r="J81" s="343">
        <f t="shared" si="7"/>
        <v>0</v>
      </c>
      <c r="K81" s="343">
        <f t="shared" si="7"/>
        <v>0</v>
      </c>
      <c r="L81" s="343">
        <f t="shared" si="7"/>
        <v>0</v>
      </c>
      <c r="M81" s="343">
        <f t="shared" si="7"/>
        <v>0</v>
      </c>
      <c r="N81" s="343">
        <f t="shared" si="7"/>
        <v>0</v>
      </c>
      <c r="O81" s="343">
        <f t="shared" si="7"/>
        <v>0</v>
      </c>
      <c r="P81" s="343">
        <f t="shared" si="7"/>
        <v>0</v>
      </c>
      <c r="Q81" s="343">
        <f t="shared" si="7"/>
        <v>0</v>
      </c>
      <c r="R81" s="343">
        <f t="shared" si="7"/>
        <v>0</v>
      </c>
      <c r="S81" s="343">
        <f t="shared" si="7"/>
        <v>0</v>
      </c>
      <c r="T81" s="343">
        <f t="shared" si="7"/>
        <v>0</v>
      </c>
      <c r="U81" s="343">
        <f t="shared" si="7"/>
        <v>0</v>
      </c>
    </row>
    <row r="82" spans="1:21" x14ac:dyDescent="0.2">
      <c r="A82" s="333" t="s">
        <v>309</v>
      </c>
      <c r="B82" s="576">
        <f t="shared" ref="B82:U82" si="8">B70+B80</f>
        <v>0</v>
      </c>
      <c r="C82" s="344">
        <f t="shared" si="8"/>
        <v>0</v>
      </c>
      <c r="D82" s="344">
        <f t="shared" si="8"/>
        <v>0</v>
      </c>
      <c r="E82" s="344">
        <f t="shared" si="8"/>
        <v>0</v>
      </c>
      <c r="F82" s="577">
        <f t="shared" si="8"/>
        <v>0</v>
      </c>
      <c r="G82" s="545">
        <f t="shared" si="8"/>
        <v>0</v>
      </c>
      <c r="H82" s="344">
        <f t="shared" si="8"/>
        <v>0</v>
      </c>
      <c r="I82" s="344">
        <f t="shared" si="8"/>
        <v>0</v>
      </c>
      <c r="J82" s="344">
        <f t="shared" si="8"/>
        <v>0</v>
      </c>
      <c r="K82" s="344">
        <f t="shared" si="8"/>
        <v>0</v>
      </c>
      <c r="L82" s="344">
        <f t="shared" si="8"/>
        <v>0</v>
      </c>
      <c r="M82" s="344">
        <f t="shared" si="8"/>
        <v>0</v>
      </c>
      <c r="N82" s="344">
        <f t="shared" si="8"/>
        <v>0</v>
      </c>
      <c r="O82" s="344">
        <f t="shared" si="8"/>
        <v>0</v>
      </c>
      <c r="P82" s="344">
        <f t="shared" si="8"/>
        <v>0</v>
      </c>
      <c r="Q82" s="344">
        <f t="shared" si="8"/>
        <v>0</v>
      </c>
      <c r="R82" s="344">
        <f t="shared" si="8"/>
        <v>0</v>
      </c>
      <c r="S82" s="344">
        <f t="shared" si="8"/>
        <v>0</v>
      </c>
      <c r="T82" s="344">
        <f t="shared" si="8"/>
        <v>0</v>
      </c>
      <c r="U82" s="344">
        <f t="shared" si="8"/>
        <v>0</v>
      </c>
    </row>
    <row r="83" spans="1:21" x14ac:dyDescent="0.2">
      <c r="A83" s="369" t="s">
        <v>247</v>
      </c>
      <c r="B83" s="791"/>
      <c r="C83" s="791"/>
      <c r="D83" s="740"/>
      <c r="E83" s="740"/>
      <c r="F83" s="578"/>
      <c r="G83" s="546" t="s">
        <v>5</v>
      </c>
      <c r="H83" s="334" t="s">
        <v>5</v>
      </c>
      <c r="I83" s="334" t="s">
        <v>5</v>
      </c>
      <c r="J83" s="334" t="s">
        <v>5</v>
      </c>
      <c r="K83" s="334" t="s">
        <v>5</v>
      </c>
      <c r="L83" s="334" t="s">
        <v>5</v>
      </c>
      <c r="M83" s="334" t="s">
        <v>5</v>
      </c>
      <c r="N83" s="334" t="s">
        <v>5</v>
      </c>
      <c r="O83" s="334" t="s">
        <v>5</v>
      </c>
      <c r="P83" s="334" t="s">
        <v>5</v>
      </c>
      <c r="Q83" s="334" t="s">
        <v>5</v>
      </c>
      <c r="R83" s="334" t="s">
        <v>5</v>
      </c>
      <c r="S83" s="334" t="s">
        <v>5</v>
      </c>
      <c r="T83" s="334" t="s">
        <v>5</v>
      </c>
      <c r="U83" s="334" t="s">
        <v>5</v>
      </c>
    </row>
    <row r="84" spans="1:21" x14ac:dyDescent="0.2">
      <c r="A84" s="369" t="s">
        <v>291</v>
      </c>
      <c r="B84" s="792">
        <v>1.25</v>
      </c>
      <c r="C84" s="792">
        <v>1.25</v>
      </c>
      <c r="D84" s="741">
        <v>1.25</v>
      </c>
      <c r="E84" s="792"/>
      <c r="F84" s="793">
        <v>1.25</v>
      </c>
      <c r="G84" s="547">
        <v>1.25</v>
      </c>
      <c r="H84" s="335">
        <v>1.25</v>
      </c>
      <c r="I84" s="335">
        <v>1.25</v>
      </c>
      <c r="J84" s="335">
        <v>1.25</v>
      </c>
      <c r="K84" s="335">
        <v>1.25</v>
      </c>
      <c r="L84" s="335">
        <v>1.25</v>
      </c>
      <c r="M84" s="335">
        <v>1.25</v>
      </c>
      <c r="N84" s="335">
        <v>1.25</v>
      </c>
      <c r="O84" s="335">
        <v>1.25</v>
      </c>
      <c r="P84" s="335">
        <v>1.25</v>
      </c>
      <c r="Q84" s="335">
        <v>1.25</v>
      </c>
      <c r="R84" s="335">
        <v>1.25</v>
      </c>
      <c r="S84" s="335">
        <v>1.25</v>
      </c>
      <c r="T84" s="335">
        <v>1.25</v>
      </c>
      <c r="U84" s="335">
        <v>1.25</v>
      </c>
    </row>
    <row r="85" spans="1:21" x14ac:dyDescent="0.2">
      <c r="A85" s="92" t="s">
        <v>249</v>
      </c>
      <c r="B85" s="783"/>
      <c r="C85" s="783"/>
      <c r="D85" s="783"/>
      <c r="E85" s="783"/>
      <c r="F85" s="784"/>
      <c r="G85" s="666"/>
      <c r="H85" s="665"/>
      <c r="I85" s="665"/>
      <c r="J85" s="665"/>
      <c r="K85" s="665"/>
      <c r="L85" s="665"/>
      <c r="M85" s="665"/>
      <c r="N85" s="665"/>
      <c r="O85" s="665"/>
      <c r="P85" s="665"/>
      <c r="Q85" s="665"/>
      <c r="R85" s="665"/>
      <c r="S85" s="665"/>
      <c r="T85" s="665"/>
      <c r="U85" s="665"/>
    </row>
    <row r="86" spans="1:21" x14ac:dyDescent="0.2">
      <c r="A86" s="92" t="s">
        <v>250</v>
      </c>
      <c r="B86" s="783"/>
      <c r="C86" s="783"/>
      <c r="D86" s="783"/>
      <c r="E86" s="783"/>
      <c r="F86" s="784"/>
      <c r="G86" s="666"/>
      <c r="H86" s="665"/>
      <c r="I86" s="665"/>
      <c r="J86" s="665"/>
      <c r="K86" s="665"/>
      <c r="L86" s="665"/>
      <c r="M86" s="665"/>
      <c r="N86" s="665"/>
      <c r="O86" s="665"/>
      <c r="P86" s="665"/>
      <c r="Q86" s="665"/>
      <c r="R86" s="665"/>
      <c r="S86" s="665"/>
      <c r="T86" s="665"/>
      <c r="U86" s="665"/>
    </row>
    <row r="87" spans="1:21" x14ac:dyDescent="0.2">
      <c r="A87" s="92" t="s">
        <v>442</v>
      </c>
      <c r="B87" s="783"/>
      <c r="C87" s="783"/>
      <c r="D87" s="783"/>
      <c r="E87" s="783"/>
      <c r="F87" s="784"/>
      <c r="G87" s="534"/>
      <c r="H87" s="181"/>
      <c r="I87" s="181"/>
      <c r="J87" s="181"/>
      <c r="K87" s="181"/>
      <c r="L87" s="181"/>
      <c r="M87" s="181"/>
      <c r="N87" s="181"/>
      <c r="O87" s="181"/>
      <c r="P87" s="181"/>
      <c r="Q87" s="181"/>
      <c r="R87" s="181"/>
      <c r="S87" s="181"/>
      <c r="T87" s="181"/>
      <c r="U87" s="181"/>
    </row>
    <row r="88" spans="1:21" x14ac:dyDescent="0.2">
      <c r="A88" s="93" t="s">
        <v>251</v>
      </c>
      <c r="B88" s="783"/>
      <c r="C88" s="783"/>
      <c r="D88" s="783"/>
      <c r="E88" s="783"/>
      <c r="F88" s="784"/>
      <c r="G88" s="535"/>
      <c r="H88" s="182"/>
      <c r="I88" s="182"/>
      <c r="J88" s="182"/>
      <c r="K88" s="182"/>
      <c r="L88" s="182"/>
      <c r="M88" s="182"/>
      <c r="N88" s="182"/>
      <c r="O88" s="182"/>
      <c r="P88" s="182"/>
      <c r="Q88" s="182"/>
      <c r="R88" s="182"/>
      <c r="S88" s="182"/>
      <c r="T88" s="182"/>
      <c r="U88" s="182"/>
    </row>
    <row r="89" spans="1:21" hidden="1" x14ac:dyDescent="0.2">
      <c r="A89" s="356" t="s">
        <v>254</v>
      </c>
      <c r="B89" s="568">
        <f t="shared" ref="B89:Q89" si="9">B91/B84</f>
        <v>0</v>
      </c>
      <c r="C89" s="239">
        <f t="shared" si="9"/>
        <v>0</v>
      </c>
      <c r="D89" s="239">
        <f t="shared" si="9"/>
        <v>0</v>
      </c>
      <c r="E89" s="239" t="e">
        <f t="shared" si="9"/>
        <v>#DIV/0!</v>
      </c>
      <c r="F89" s="569">
        <f t="shared" si="9"/>
        <v>0</v>
      </c>
      <c r="G89" s="541">
        <f t="shared" si="9"/>
        <v>0</v>
      </c>
      <c r="H89" s="239">
        <f t="shared" si="9"/>
        <v>0</v>
      </c>
      <c r="I89" s="239">
        <f t="shared" si="9"/>
        <v>0</v>
      </c>
      <c r="J89" s="239">
        <f t="shared" si="9"/>
        <v>0</v>
      </c>
      <c r="K89" s="239">
        <f t="shared" si="9"/>
        <v>0</v>
      </c>
      <c r="L89" s="239">
        <f t="shared" si="9"/>
        <v>0</v>
      </c>
      <c r="M89" s="239">
        <f t="shared" si="9"/>
        <v>0</v>
      </c>
      <c r="N89" s="239">
        <f t="shared" si="9"/>
        <v>0</v>
      </c>
      <c r="O89" s="239">
        <f t="shared" si="9"/>
        <v>0</v>
      </c>
      <c r="P89" s="239">
        <f t="shared" si="9"/>
        <v>0</v>
      </c>
      <c r="Q89" s="239">
        <f t="shared" si="9"/>
        <v>0</v>
      </c>
      <c r="R89" s="239">
        <f>R91/R84</f>
        <v>0</v>
      </c>
      <c r="S89" s="239">
        <f>S91/S84</f>
        <v>0</v>
      </c>
      <c r="T89" s="239">
        <f>T91/T84</f>
        <v>0</v>
      </c>
      <c r="U89" s="239">
        <f>U91/U84</f>
        <v>0</v>
      </c>
    </row>
    <row r="90" spans="1:21" x14ac:dyDescent="0.2">
      <c r="A90" s="357" t="s">
        <v>306</v>
      </c>
      <c r="B90" s="579">
        <f t="shared" ref="B90:Q90" si="10">B89</f>
        <v>0</v>
      </c>
      <c r="C90" s="358">
        <f t="shared" si="10"/>
        <v>0</v>
      </c>
      <c r="D90" s="358">
        <f t="shared" si="10"/>
        <v>0</v>
      </c>
      <c r="E90" s="358" t="e">
        <f t="shared" si="10"/>
        <v>#DIV/0!</v>
      </c>
      <c r="F90" s="580">
        <f t="shared" si="10"/>
        <v>0</v>
      </c>
      <c r="G90" s="548">
        <f t="shared" si="10"/>
        <v>0</v>
      </c>
      <c r="H90" s="358">
        <f t="shared" si="10"/>
        <v>0</v>
      </c>
      <c r="I90" s="358">
        <f t="shared" si="10"/>
        <v>0</v>
      </c>
      <c r="J90" s="358">
        <f t="shared" si="10"/>
        <v>0</v>
      </c>
      <c r="K90" s="358">
        <f t="shared" si="10"/>
        <v>0</v>
      </c>
      <c r="L90" s="358">
        <f t="shared" si="10"/>
        <v>0</v>
      </c>
      <c r="M90" s="358">
        <f t="shared" si="10"/>
        <v>0</v>
      </c>
      <c r="N90" s="358">
        <f t="shared" si="10"/>
        <v>0</v>
      </c>
      <c r="O90" s="358">
        <f t="shared" si="10"/>
        <v>0</v>
      </c>
      <c r="P90" s="358">
        <f t="shared" si="10"/>
        <v>0</v>
      </c>
      <c r="Q90" s="358">
        <f t="shared" si="10"/>
        <v>0</v>
      </c>
      <c r="R90" s="358">
        <f>R89</f>
        <v>0</v>
      </c>
      <c r="S90" s="358">
        <f>S89</f>
        <v>0</v>
      </c>
      <c r="T90" s="358">
        <f>T89</f>
        <v>0</v>
      </c>
      <c r="U90" s="358">
        <f>U89</f>
        <v>0</v>
      </c>
    </row>
    <row r="91" spans="1:21" hidden="1" x14ac:dyDescent="0.2">
      <c r="A91" s="359" t="s">
        <v>307</v>
      </c>
      <c r="B91" s="581">
        <f>(B85*F31+F32*B86+B87*F33+F34*B88)*12</f>
        <v>0</v>
      </c>
      <c r="C91" s="222">
        <f>(C85*F31+F32*C86+C87*F33+F34*C88)*12</f>
        <v>0</v>
      </c>
      <c r="D91" s="222">
        <f>(D85*F31+F32*D86+D87*F33+F34*D88)*12</f>
        <v>0</v>
      </c>
      <c r="E91" s="222">
        <f>(E85*F31+F32*E86+E87*F33+F34*E88)*12</f>
        <v>0</v>
      </c>
      <c r="F91" s="582">
        <f>(F85*F31+F32*F86+F87*F33+F34*F88)*12</f>
        <v>0</v>
      </c>
      <c r="G91" s="549">
        <f>(G85*F31+F32*G86+G87*F33+F34*G88)*12</f>
        <v>0</v>
      </c>
      <c r="H91" s="222">
        <f>(H85*F31+F32*H86+H87*F33+F34*H88)*12</f>
        <v>0</v>
      </c>
      <c r="I91" s="222">
        <f>(I85*F31+F32*I86+I87*F33+F34*I88)*12</f>
        <v>0</v>
      </c>
      <c r="J91" s="222">
        <f>(J85*F31+F32*J86+J87*F33+F34*J88)*12</f>
        <v>0</v>
      </c>
      <c r="K91" s="222">
        <f>(K85*F31+F32*K86+K87*F33+F34*K88)*12</f>
        <v>0</v>
      </c>
      <c r="L91" s="222">
        <f>(L85*F31+F32*L86+L87*F33+F34*L88)*12</f>
        <v>0</v>
      </c>
      <c r="M91" s="222">
        <f>(M85*F31+F32*M86+M87*F33+F34*M88)*12</f>
        <v>0</v>
      </c>
      <c r="N91" s="222">
        <f>(N85*F31+F32*N86+N87*F33+F34*N88)*12</f>
        <v>0</v>
      </c>
      <c r="O91" s="222">
        <f>(O85*F31+F32*O86+O87*F33+F34*O88)*12</f>
        <v>0</v>
      </c>
      <c r="P91" s="222">
        <f>(P85*F31+F32*P86+P87*F33+F34*P88)*12</f>
        <v>0</v>
      </c>
      <c r="Q91" s="222">
        <f>(Q85*F31+F32*Q86+Q87*F33+F34*Q88)*12</f>
        <v>0</v>
      </c>
      <c r="R91" s="222">
        <f>(R85*F31+F32*R86+R87*F33+F34*R88)*12</f>
        <v>0</v>
      </c>
      <c r="S91" s="222">
        <f>(S85*F31+F32*S86+S87*F33+F34*S88)*12</f>
        <v>0</v>
      </c>
      <c r="T91" s="222">
        <f>(T85*F31+F32*T86+T87*F33+F34*T88)*12</f>
        <v>0</v>
      </c>
      <c r="U91" s="222">
        <f>(U85*F31+F32*U86+U87*F33+F34*U88)*12</f>
        <v>0</v>
      </c>
    </row>
    <row r="92" spans="1:21" x14ac:dyDescent="0.2">
      <c r="A92" s="360" t="s">
        <v>292</v>
      </c>
      <c r="B92" s="583">
        <f t="shared" ref="B92:Q92" si="11">B91</f>
        <v>0</v>
      </c>
      <c r="C92" s="361">
        <f t="shared" si="11"/>
        <v>0</v>
      </c>
      <c r="D92" s="361">
        <f t="shared" si="11"/>
        <v>0</v>
      </c>
      <c r="E92" s="361">
        <f t="shared" si="11"/>
        <v>0</v>
      </c>
      <c r="F92" s="584">
        <f t="shared" si="11"/>
        <v>0</v>
      </c>
      <c r="G92" s="550">
        <f t="shared" si="11"/>
        <v>0</v>
      </c>
      <c r="H92" s="361">
        <f t="shared" si="11"/>
        <v>0</v>
      </c>
      <c r="I92" s="361">
        <f t="shared" si="11"/>
        <v>0</v>
      </c>
      <c r="J92" s="361">
        <f t="shared" si="11"/>
        <v>0</v>
      </c>
      <c r="K92" s="361">
        <f t="shared" si="11"/>
        <v>0</v>
      </c>
      <c r="L92" s="361">
        <f t="shared" si="11"/>
        <v>0</v>
      </c>
      <c r="M92" s="361">
        <f t="shared" si="11"/>
        <v>0</v>
      </c>
      <c r="N92" s="361">
        <f t="shared" si="11"/>
        <v>0</v>
      </c>
      <c r="O92" s="361">
        <f t="shared" si="11"/>
        <v>0</v>
      </c>
      <c r="P92" s="361">
        <f t="shared" si="11"/>
        <v>0</v>
      </c>
      <c r="Q92" s="361">
        <f t="shared" si="11"/>
        <v>0</v>
      </c>
      <c r="R92" s="361">
        <f>R91</f>
        <v>0</v>
      </c>
      <c r="S92" s="361">
        <f>S91</f>
        <v>0</v>
      </c>
      <c r="T92" s="361">
        <f>T91</f>
        <v>0</v>
      </c>
      <c r="U92" s="361">
        <f>U91</f>
        <v>0</v>
      </c>
    </row>
    <row r="93" spans="1:21" x14ac:dyDescent="0.2">
      <c r="A93" s="340" t="s">
        <v>255</v>
      </c>
      <c r="B93" s="585">
        <f>RFP!D196</f>
        <v>0</v>
      </c>
      <c r="C93" s="332">
        <v>0</v>
      </c>
      <c r="D93" s="332">
        <v>0</v>
      </c>
      <c r="E93" s="332">
        <v>0</v>
      </c>
      <c r="F93" s="586">
        <v>0</v>
      </c>
      <c r="G93" s="551">
        <v>0</v>
      </c>
      <c r="H93" s="332">
        <v>0</v>
      </c>
      <c r="I93" s="332">
        <v>0</v>
      </c>
      <c r="J93" s="332">
        <v>0</v>
      </c>
      <c r="K93" s="332">
        <v>0</v>
      </c>
      <c r="L93" s="332">
        <v>0</v>
      </c>
      <c r="M93" s="332">
        <v>0</v>
      </c>
      <c r="N93" s="332">
        <v>0</v>
      </c>
      <c r="O93" s="332">
        <v>0</v>
      </c>
      <c r="P93" s="332">
        <v>0</v>
      </c>
      <c r="Q93" s="332">
        <v>0</v>
      </c>
      <c r="R93" s="332">
        <v>0</v>
      </c>
      <c r="S93" s="332">
        <v>0</v>
      </c>
      <c r="T93" s="332">
        <v>0</v>
      </c>
      <c r="U93" s="332">
        <v>0</v>
      </c>
    </row>
    <row r="94" spans="1:21" hidden="1" x14ac:dyDescent="0.2">
      <c r="A94" s="362" t="s">
        <v>293</v>
      </c>
      <c r="B94" s="564">
        <f t="shared" ref="B94:Q94" si="12">B82+B89+B93</f>
        <v>0</v>
      </c>
      <c r="C94" s="229">
        <f t="shared" si="12"/>
        <v>0</v>
      </c>
      <c r="D94" s="229">
        <f t="shared" si="12"/>
        <v>0</v>
      </c>
      <c r="E94" s="229" t="e">
        <f t="shared" si="12"/>
        <v>#DIV/0!</v>
      </c>
      <c r="F94" s="565">
        <f t="shared" si="12"/>
        <v>0</v>
      </c>
      <c r="G94" s="539">
        <f t="shared" si="12"/>
        <v>0</v>
      </c>
      <c r="H94" s="229">
        <f t="shared" si="12"/>
        <v>0</v>
      </c>
      <c r="I94" s="229">
        <f t="shared" si="12"/>
        <v>0</v>
      </c>
      <c r="J94" s="229">
        <f t="shared" si="12"/>
        <v>0</v>
      </c>
      <c r="K94" s="229">
        <f t="shared" si="12"/>
        <v>0</v>
      </c>
      <c r="L94" s="229">
        <f t="shared" si="12"/>
        <v>0</v>
      </c>
      <c r="M94" s="229">
        <f t="shared" si="12"/>
        <v>0</v>
      </c>
      <c r="N94" s="229">
        <f t="shared" si="12"/>
        <v>0</v>
      </c>
      <c r="O94" s="229">
        <f t="shared" si="12"/>
        <v>0</v>
      </c>
      <c r="P94" s="229">
        <f t="shared" si="12"/>
        <v>0</v>
      </c>
      <c r="Q94" s="229">
        <f t="shared" si="12"/>
        <v>0</v>
      </c>
      <c r="R94" s="229">
        <f>R82+R89+R93</f>
        <v>0</v>
      </c>
      <c r="S94" s="229">
        <f>S82+S89+S93</f>
        <v>0</v>
      </c>
      <c r="T94" s="229">
        <f>T82+T89+T93</f>
        <v>0</v>
      </c>
      <c r="U94" s="229">
        <f>U82+U89+U93</f>
        <v>0</v>
      </c>
    </row>
    <row r="95" spans="1:21" x14ac:dyDescent="0.2">
      <c r="A95" s="359" t="s">
        <v>256</v>
      </c>
      <c r="B95" s="587">
        <f t="shared" ref="B95:Q95" si="13">B94</f>
        <v>0</v>
      </c>
      <c r="C95" s="363">
        <f t="shared" si="13"/>
        <v>0</v>
      </c>
      <c r="D95" s="363">
        <f t="shared" si="13"/>
        <v>0</v>
      </c>
      <c r="E95" s="363" t="e">
        <f t="shared" si="13"/>
        <v>#DIV/0!</v>
      </c>
      <c r="F95" s="588">
        <f t="shared" si="13"/>
        <v>0</v>
      </c>
      <c r="G95" s="552">
        <f t="shared" si="13"/>
        <v>0</v>
      </c>
      <c r="H95" s="363">
        <f t="shared" si="13"/>
        <v>0</v>
      </c>
      <c r="I95" s="363">
        <f t="shared" si="13"/>
        <v>0</v>
      </c>
      <c r="J95" s="363">
        <f t="shared" si="13"/>
        <v>0</v>
      </c>
      <c r="K95" s="363">
        <f t="shared" si="13"/>
        <v>0</v>
      </c>
      <c r="L95" s="363">
        <f t="shared" si="13"/>
        <v>0</v>
      </c>
      <c r="M95" s="363">
        <f t="shared" si="13"/>
        <v>0</v>
      </c>
      <c r="N95" s="363">
        <f t="shared" si="13"/>
        <v>0</v>
      </c>
      <c r="O95" s="363">
        <f t="shared" si="13"/>
        <v>0</v>
      </c>
      <c r="P95" s="363">
        <f t="shared" si="13"/>
        <v>0</v>
      </c>
      <c r="Q95" s="363">
        <f t="shared" si="13"/>
        <v>0</v>
      </c>
      <c r="R95" s="363">
        <f>R94</f>
        <v>0</v>
      </c>
      <c r="S95" s="363">
        <f>S94</f>
        <v>0</v>
      </c>
      <c r="T95" s="363">
        <f>T94</f>
        <v>0</v>
      </c>
      <c r="U95" s="363">
        <f>U94</f>
        <v>0</v>
      </c>
    </row>
    <row r="96" spans="1:21" hidden="1" x14ac:dyDescent="0.2">
      <c r="A96" s="359" t="s">
        <v>294</v>
      </c>
      <c r="B96" s="589">
        <f t="shared" ref="B96:Q96" si="14">B82+B91+B93</f>
        <v>0</v>
      </c>
      <c r="C96" s="336">
        <f t="shared" si="14"/>
        <v>0</v>
      </c>
      <c r="D96" s="336">
        <f t="shared" si="14"/>
        <v>0</v>
      </c>
      <c r="E96" s="336">
        <f t="shared" si="14"/>
        <v>0</v>
      </c>
      <c r="F96" s="590">
        <f t="shared" si="14"/>
        <v>0</v>
      </c>
      <c r="G96" s="553">
        <f t="shared" si="14"/>
        <v>0</v>
      </c>
      <c r="H96" s="336">
        <f t="shared" si="14"/>
        <v>0</v>
      </c>
      <c r="I96" s="336">
        <f t="shared" si="14"/>
        <v>0</v>
      </c>
      <c r="J96" s="336">
        <f t="shared" si="14"/>
        <v>0</v>
      </c>
      <c r="K96" s="336">
        <f t="shared" si="14"/>
        <v>0</v>
      </c>
      <c r="L96" s="336">
        <f t="shared" si="14"/>
        <v>0</v>
      </c>
      <c r="M96" s="336">
        <f t="shared" si="14"/>
        <v>0</v>
      </c>
      <c r="N96" s="336">
        <f t="shared" si="14"/>
        <v>0</v>
      </c>
      <c r="O96" s="336">
        <f t="shared" si="14"/>
        <v>0</v>
      </c>
      <c r="P96" s="336">
        <f t="shared" si="14"/>
        <v>0</v>
      </c>
      <c r="Q96" s="336">
        <f t="shared" si="14"/>
        <v>0</v>
      </c>
      <c r="R96" s="336">
        <f>R82+R91+R93</f>
        <v>0</v>
      </c>
      <c r="S96" s="336">
        <f>S82+S91+S93</f>
        <v>0</v>
      </c>
      <c r="T96" s="336">
        <f>T82+T91+T93</f>
        <v>0</v>
      </c>
      <c r="U96" s="336">
        <f>U82+U91+U93</f>
        <v>0</v>
      </c>
    </row>
    <row r="97" spans="1:21" s="3" customFormat="1" ht="13.5" thickBot="1" x14ac:dyDescent="0.25">
      <c r="A97" s="377" t="s">
        <v>257</v>
      </c>
      <c r="B97" s="591">
        <f t="shared" ref="B97:Q97" si="15">B96</f>
        <v>0</v>
      </c>
      <c r="C97" s="592">
        <f t="shared" si="15"/>
        <v>0</v>
      </c>
      <c r="D97" s="592">
        <f t="shared" si="15"/>
        <v>0</v>
      </c>
      <c r="E97" s="592">
        <f t="shared" si="15"/>
        <v>0</v>
      </c>
      <c r="F97" s="593">
        <f t="shared" si="15"/>
        <v>0</v>
      </c>
      <c r="G97" s="554">
        <f t="shared" si="15"/>
        <v>0</v>
      </c>
      <c r="H97" s="230">
        <f t="shared" si="15"/>
        <v>0</v>
      </c>
      <c r="I97" s="230">
        <f t="shared" si="15"/>
        <v>0</v>
      </c>
      <c r="J97" s="230">
        <f t="shared" si="15"/>
        <v>0</v>
      </c>
      <c r="K97" s="230">
        <f t="shared" si="15"/>
        <v>0</v>
      </c>
      <c r="L97" s="230">
        <f t="shared" si="15"/>
        <v>0</v>
      </c>
      <c r="M97" s="230">
        <f t="shared" si="15"/>
        <v>0</v>
      </c>
      <c r="N97" s="230">
        <f t="shared" si="15"/>
        <v>0</v>
      </c>
      <c r="O97" s="230">
        <f t="shared" si="15"/>
        <v>0</v>
      </c>
      <c r="P97" s="230">
        <f t="shared" si="15"/>
        <v>0</v>
      </c>
      <c r="Q97" s="230">
        <f t="shared" si="15"/>
        <v>0</v>
      </c>
      <c r="R97" s="230">
        <f>R96</f>
        <v>0</v>
      </c>
      <c r="S97" s="230">
        <f>S96</f>
        <v>0</v>
      </c>
      <c r="T97" s="230">
        <f>T96</f>
        <v>0</v>
      </c>
      <c r="U97" s="230">
        <f>U96</f>
        <v>0</v>
      </c>
    </row>
    <row r="98" spans="1:21" s="3" customFormat="1" ht="13.5" thickBot="1" x14ac:dyDescent="0.25">
      <c r="A98" s="317"/>
      <c r="B98" s="326"/>
      <c r="C98" s="143"/>
      <c r="D98" s="143"/>
    </row>
    <row r="99" spans="1:21" s="3" customFormat="1" ht="13.5" thickBot="1" x14ac:dyDescent="0.25">
      <c r="A99" s="409" t="s">
        <v>574</v>
      </c>
      <c r="B99" s="1046">
        <v>1.8</v>
      </c>
      <c r="C99" s="143"/>
      <c r="D99" s="143"/>
    </row>
    <row r="100" spans="1:21" s="3" customFormat="1" ht="13.5" thickBot="1" x14ac:dyDescent="0.25">
      <c r="A100" s="317"/>
      <c r="B100" s="326"/>
      <c r="C100" s="143"/>
      <c r="D100" s="143"/>
    </row>
    <row r="101" spans="1:21" s="3" customFormat="1" ht="13.5" thickBot="1" x14ac:dyDescent="0.25">
      <c r="A101" s="409" t="s">
        <v>312</v>
      </c>
      <c r="B101" s="410"/>
      <c r="C101" s="143"/>
      <c r="D101" s="143"/>
    </row>
    <row r="102" spans="1:21" s="125" customFormat="1" x14ac:dyDescent="0.2">
      <c r="A102" s="411" t="s">
        <v>161</v>
      </c>
      <c r="B102" s="183"/>
      <c r="C102" s="149"/>
      <c r="D102" s="149"/>
    </row>
    <row r="103" spans="1:21" s="125" customFormat="1" ht="13.5" thickBot="1" x14ac:dyDescent="0.25">
      <c r="A103" s="412" t="s">
        <v>162</v>
      </c>
      <c r="B103" s="184">
        <v>2.39</v>
      </c>
      <c r="C103" s="149"/>
      <c r="D103" s="149"/>
    </row>
    <row r="104" spans="1:21" ht="13.5" thickBot="1" x14ac:dyDescent="0.25">
      <c r="B104" s="139"/>
      <c r="C104" s="139"/>
      <c r="D104" s="158"/>
    </row>
    <row r="105" spans="1:21" s="2" customFormat="1" ht="13.5" thickBot="1" x14ac:dyDescent="0.25">
      <c r="A105" s="408" t="s">
        <v>333</v>
      </c>
      <c r="B105" s="147"/>
      <c r="C105" s="147"/>
      <c r="D105" s="158"/>
    </row>
    <row r="106" spans="1:21" x14ac:dyDescent="0.2">
      <c r="A106" s="2" t="s">
        <v>334</v>
      </c>
      <c r="B106" s="1555" t="s">
        <v>434</v>
      </c>
      <c r="C106" s="1555"/>
      <c r="D106" s="158"/>
    </row>
    <row r="107" spans="1:21" x14ac:dyDescent="0.2">
      <c r="A107" s="378" t="s">
        <v>170</v>
      </c>
      <c r="B107" s="1556" t="s">
        <v>435</v>
      </c>
      <c r="C107" s="1557"/>
      <c r="E107" s="126"/>
      <c r="F107" s="126"/>
    </row>
    <row r="108" spans="1:21" x14ac:dyDescent="0.2">
      <c r="A108" s="379" t="s">
        <v>166</v>
      </c>
      <c r="B108" s="1558" t="s">
        <v>210</v>
      </c>
      <c r="C108" s="1559"/>
      <c r="E108" s="127"/>
      <c r="F108" s="127"/>
    </row>
    <row r="109" spans="1:21" x14ac:dyDescent="0.2">
      <c r="A109" s="172" t="s">
        <v>150</v>
      </c>
      <c r="B109" s="1560">
        <v>1</v>
      </c>
      <c r="C109" s="1561"/>
      <c r="E109" s="126"/>
      <c r="F109" s="126"/>
    </row>
    <row r="110" spans="1:21" x14ac:dyDescent="0.2">
      <c r="A110" s="379" t="s">
        <v>168</v>
      </c>
      <c r="B110" s="1560">
        <v>1</v>
      </c>
      <c r="C110" s="1561"/>
      <c r="E110" s="128"/>
      <c r="F110" s="128"/>
    </row>
    <row r="111" spans="1:21" x14ac:dyDescent="0.2">
      <c r="A111" s="172" t="s">
        <v>151</v>
      </c>
      <c r="B111" s="1558" t="s">
        <v>477</v>
      </c>
      <c r="C111" s="1559"/>
      <c r="E111" s="126"/>
      <c r="F111" s="126"/>
    </row>
    <row r="112" spans="1:21" x14ac:dyDescent="0.2">
      <c r="A112" s="379" t="s">
        <v>169</v>
      </c>
      <c r="B112" s="1558" t="s">
        <v>210</v>
      </c>
      <c r="C112" s="1559"/>
      <c r="E112" s="127"/>
      <c r="F112" s="127"/>
    </row>
    <row r="113" spans="1:6" x14ac:dyDescent="0.2">
      <c r="A113" s="172" t="s">
        <v>152</v>
      </c>
      <c r="B113" s="1570">
        <v>25</v>
      </c>
      <c r="C113" s="1571"/>
      <c r="E113" s="126"/>
      <c r="F113" s="126"/>
    </row>
    <row r="114" spans="1:6" x14ac:dyDescent="0.2">
      <c r="A114" s="379" t="s">
        <v>167</v>
      </c>
      <c r="B114" s="1570">
        <v>40</v>
      </c>
      <c r="C114" s="1571"/>
      <c r="E114" s="129"/>
      <c r="F114" s="129"/>
    </row>
    <row r="115" spans="1:6" x14ac:dyDescent="0.2">
      <c r="A115" s="172" t="s">
        <v>109</v>
      </c>
      <c r="B115" s="1570">
        <v>30</v>
      </c>
      <c r="C115" s="1559"/>
      <c r="E115" s="126"/>
      <c r="F115" s="126"/>
    </row>
    <row r="116" spans="1:6" x14ac:dyDescent="0.2">
      <c r="A116" s="172" t="s">
        <v>110</v>
      </c>
      <c r="B116" s="1570" t="s">
        <v>211</v>
      </c>
      <c r="C116" s="1571"/>
      <c r="E116" s="126"/>
      <c r="F116" s="126"/>
    </row>
    <row r="117" spans="1:6" x14ac:dyDescent="0.2">
      <c r="A117" s="172" t="s">
        <v>55</v>
      </c>
      <c r="B117" s="1558" t="s">
        <v>207</v>
      </c>
      <c r="C117" s="1559"/>
      <c r="E117" s="126"/>
      <c r="F117" s="126"/>
    </row>
    <row r="118" spans="1:6" x14ac:dyDescent="0.2">
      <c r="A118" s="172" t="s">
        <v>142</v>
      </c>
      <c r="B118" s="1570">
        <v>0</v>
      </c>
      <c r="C118" s="1571"/>
      <c r="E118" s="126"/>
      <c r="F118" s="126"/>
    </row>
    <row r="119" spans="1:6" x14ac:dyDescent="0.2">
      <c r="A119" s="380" t="s">
        <v>143</v>
      </c>
      <c r="B119" s="1572" t="s">
        <v>480</v>
      </c>
      <c r="C119" s="1573"/>
      <c r="E119" s="126"/>
      <c r="F119" s="126"/>
    </row>
  </sheetData>
  <sheetProtection password="C683" sheet="1" objects="1" scenarios="1"/>
  <mergeCells count="29">
    <mergeCell ref="B110:C110"/>
    <mergeCell ref="B116:C116"/>
    <mergeCell ref="B117:C117"/>
    <mergeCell ref="B118:C118"/>
    <mergeCell ref="B119:C119"/>
    <mergeCell ref="B111:C111"/>
    <mergeCell ref="B112:C112"/>
    <mergeCell ref="B113:C113"/>
    <mergeCell ref="B114:C114"/>
    <mergeCell ref="B115:C115"/>
    <mergeCell ref="D4:E4"/>
    <mergeCell ref="B106:C106"/>
    <mergeCell ref="B107:C107"/>
    <mergeCell ref="B108:C108"/>
    <mergeCell ref="B109:C109"/>
    <mergeCell ref="B9:C9"/>
    <mergeCell ref="B10:C10"/>
    <mergeCell ref="B11:C11"/>
    <mergeCell ref="B14:C14"/>
    <mergeCell ref="B7:C7"/>
    <mergeCell ref="B8:C8"/>
    <mergeCell ref="B12:C12"/>
    <mergeCell ref="B13:C13"/>
    <mergeCell ref="B43:F43"/>
    <mergeCell ref="B2:C2"/>
    <mergeCell ref="B3:C3"/>
    <mergeCell ref="B4:C4"/>
    <mergeCell ref="B5:C5"/>
    <mergeCell ref="B6:C6"/>
  </mergeCells>
  <hyperlinks>
    <hyperlink ref="B6" r:id="rId1" display="dcardwellsr@gbsio.net"/>
  </hyperlinks>
  <pageMargins left="0.7" right="0.7" top="0.75" bottom="0.75" header="0.3" footer="0.3"/>
  <pageSetup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55"/>
  <sheetViews>
    <sheetView workbookViewId="0">
      <selection activeCell="B6" sqref="B6:K6"/>
    </sheetView>
  </sheetViews>
  <sheetFormatPr defaultRowHeight="12.75" x14ac:dyDescent="0.2"/>
  <cols>
    <col min="6" max="6" width="9.140625" customWidth="1"/>
    <col min="9" max="9" width="8.42578125" customWidth="1"/>
    <col min="10" max="10" width="6.85546875" customWidth="1"/>
  </cols>
  <sheetData>
    <row r="1" spans="1:17" x14ac:dyDescent="0.2">
      <c r="A1" s="1014"/>
      <c r="B1" s="61"/>
    </row>
    <row r="2" spans="1:17" x14ac:dyDescent="0.2">
      <c r="A2" s="1014"/>
      <c r="B2" s="61"/>
    </row>
    <row r="3" spans="1:17" ht="18" x14ac:dyDescent="0.25">
      <c r="A3" s="1014"/>
      <c r="B3" s="1574" t="s">
        <v>571</v>
      </c>
      <c r="C3" s="1574"/>
      <c r="D3" s="1574"/>
      <c r="E3" s="1574"/>
      <c r="F3" s="1574"/>
      <c r="G3" s="1574"/>
      <c r="H3" s="1574"/>
      <c r="I3" s="1574"/>
      <c r="J3" s="1574"/>
      <c r="K3" s="1574"/>
      <c r="L3" s="211"/>
      <c r="M3" s="130"/>
      <c r="N3" s="130"/>
      <c r="O3" s="130"/>
      <c r="P3" s="130"/>
      <c r="Q3" s="130"/>
    </row>
    <row r="4" spans="1:17" s="125" customFormat="1" x14ac:dyDescent="0.2">
      <c r="A4" s="1016"/>
      <c r="B4" s="223"/>
      <c r="C4" s="224"/>
      <c r="D4" s="224"/>
      <c r="E4" s="224"/>
      <c r="F4" s="224"/>
      <c r="G4" s="224"/>
      <c r="H4" s="224"/>
      <c r="I4" s="224"/>
      <c r="J4" s="224"/>
      <c r="K4" s="224"/>
    </row>
    <row r="5" spans="1:17" ht="59.25" x14ac:dyDescent="0.2">
      <c r="A5" s="1014"/>
      <c r="B5" s="1575" t="str">
        <f>RFP!C10</f>
        <v>Required</v>
      </c>
      <c r="C5" s="1575"/>
      <c r="D5" s="1575"/>
      <c r="E5" s="1575"/>
      <c r="F5" s="1575"/>
      <c r="G5" s="1575"/>
      <c r="H5" s="1575"/>
      <c r="I5" s="1575"/>
      <c r="J5" s="1575"/>
      <c r="K5" s="1575"/>
    </row>
    <row r="6" spans="1:17" ht="15.75" customHeight="1" x14ac:dyDescent="0.25">
      <c r="A6" s="1014"/>
      <c r="B6" s="1578"/>
      <c r="C6" s="1578"/>
      <c r="D6" s="1578"/>
      <c r="E6" s="1578"/>
      <c r="F6" s="1578"/>
      <c r="G6" s="1578"/>
      <c r="H6" s="1578"/>
      <c r="I6" s="1578"/>
      <c r="J6" s="1578"/>
      <c r="K6" s="1578"/>
    </row>
    <row r="7" spans="1:17" ht="35.25" customHeight="1" x14ac:dyDescent="0.2">
      <c r="A7" s="1014"/>
      <c r="E7" s="72"/>
      <c r="F7" s="1152" t="s">
        <v>212</v>
      </c>
      <c r="G7" s="1576" t="str">
        <f>RFP!C238</f>
        <v>Required</v>
      </c>
      <c r="H7" s="1576"/>
      <c r="I7" s="1576"/>
      <c r="J7" s="1576"/>
      <c r="K7" s="132"/>
      <c r="L7" s="132"/>
      <c r="M7" s="131"/>
      <c r="N7" s="131"/>
      <c r="O7" s="131"/>
      <c r="P7" s="131"/>
      <c r="Q7" s="131"/>
    </row>
    <row r="8" spans="1:17" ht="15" x14ac:dyDescent="0.2">
      <c r="A8" s="1014"/>
      <c r="F8" s="225" t="s">
        <v>201</v>
      </c>
      <c r="G8" s="1577" t="str">
        <f>RFP!G41</f>
        <v>Required</v>
      </c>
      <c r="H8" s="1577"/>
      <c r="I8" s="1577"/>
      <c r="J8" s="1577"/>
      <c r="K8" s="132"/>
      <c r="L8" s="132"/>
      <c r="M8" s="131"/>
      <c r="N8" s="131"/>
      <c r="O8" s="131"/>
      <c r="P8" s="131"/>
      <c r="Q8" s="131"/>
    </row>
    <row r="9" spans="1:17" x14ac:dyDescent="0.2">
      <c r="A9" s="1014"/>
      <c r="B9" s="61"/>
    </row>
    <row r="10" spans="1:17" x14ac:dyDescent="0.2">
      <c r="A10" s="1014"/>
      <c r="B10" s="61"/>
    </row>
    <row r="11" spans="1:17" x14ac:dyDescent="0.2">
      <c r="A11" s="1014"/>
      <c r="B11" s="61"/>
    </row>
    <row r="12" spans="1:17" x14ac:dyDescent="0.2">
      <c r="A12" s="1014"/>
      <c r="B12" s="61"/>
    </row>
    <row r="13" spans="1:17" x14ac:dyDescent="0.2">
      <c r="A13" s="1014"/>
      <c r="B13" s="61"/>
    </row>
    <row r="14" spans="1:17" x14ac:dyDescent="0.2">
      <c r="A14" s="1014"/>
      <c r="B14" s="61"/>
    </row>
    <row r="15" spans="1:17" x14ac:dyDescent="0.2">
      <c r="A15" s="1014"/>
      <c r="B15" s="61"/>
    </row>
    <row r="16" spans="1:17" x14ac:dyDescent="0.2">
      <c r="A16" s="1014"/>
      <c r="B16" s="61"/>
    </row>
    <row r="17" spans="1:2" x14ac:dyDescent="0.2">
      <c r="A17" s="1014"/>
      <c r="B17" s="61"/>
    </row>
    <row r="18" spans="1:2" x14ac:dyDescent="0.2">
      <c r="A18" s="1014"/>
      <c r="B18" s="61"/>
    </row>
    <row r="19" spans="1:2" x14ac:dyDescent="0.2">
      <c r="A19" s="1014"/>
      <c r="B19" s="61"/>
    </row>
    <row r="20" spans="1:2" x14ac:dyDescent="0.2">
      <c r="A20" s="1014"/>
      <c r="B20" s="61"/>
    </row>
    <row r="21" spans="1:2" x14ac:dyDescent="0.2">
      <c r="A21" s="1014"/>
      <c r="B21" s="61"/>
    </row>
    <row r="22" spans="1:2" x14ac:dyDescent="0.2">
      <c r="A22" s="1014"/>
      <c r="B22" s="61"/>
    </row>
    <row r="23" spans="1:2" x14ac:dyDescent="0.2">
      <c r="A23" s="1014"/>
      <c r="B23" s="61"/>
    </row>
    <row r="24" spans="1:2" x14ac:dyDescent="0.2">
      <c r="A24" s="1014"/>
      <c r="B24" s="61"/>
    </row>
    <row r="25" spans="1:2" x14ac:dyDescent="0.2">
      <c r="A25" s="1014"/>
      <c r="B25" s="61"/>
    </row>
    <row r="26" spans="1:2" x14ac:dyDescent="0.2">
      <c r="A26" s="1014"/>
      <c r="B26" s="61"/>
    </row>
    <row r="27" spans="1:2" x14ac:dyDescent="0.2">
      <c r="A27" s="1014"/>
      <c r="B27" s="61"/>
    </row>
    <row r="28" spans="1:2" x14ac:dyDescent="0.2">
      <c r="A28" s="1014"/>
      <c r="B28" s="61"/>
    </row>
    <row r="29" spans="1:2" x14ac:dyDescent="0.2">
      <c r="A29" s="1014"/>
      <c r="B29" s="61"/>
    </row>
    <row r="30" spans="1:2" x14ac:dyDescent="0.2">
      <c r="A30" s="1014"/>
      <c r="B30" s="61"/>
    </row>
    <row r="31" spans="1:2" x14ac:dyDescent="0.2">
      <c r="A31" s="1014"/>
      <c r="B31" s="61"/>
    </row>
    <row r="32" spans="1:2" x14ac:dyDescent="0.2">
      <c r="A32" s="1014"/>
      <c r="B32" s="61"/>
    </row>
    <row r="33" spans="1:2" x14ac:dyDescent="0.2">
      <c r="A33" s="1014"/>
      <c r="B33" s="61"/>
    </row>
    <row r="34" spans="1:2" x14ac:dyDescent="0.2">
      <c r="A34" s="1014"/>
      <c r="B34" s="61"/>
    </row>
    <row r="35" spans="1:2" x14ac:dyDescent="0.2">
      <c r="A35" s="1014"/>
      <c r="B35" s="61"/>
    </row>
    <row r="36" spans="1:2" x14ac:dyDescent="0.2">
      <c r="A36" s="1014"/>
      <c r="B36" s="61"/>
    </row>
    <row r="37" spans="1:2" x14ac:dyDescent="0.2">
      <c r="A37" s="1014"/>
      <c r="B37" s="61"/>
    </row>
    <row r="38" spans="1:2" x14ac:dyDescent="0.2">
      <c r="A38" s="1014"/>
      <c r="B38" s="61"/>
    </row>
    <row r="39" spans="1:2" x14ac:dyDescent="0.2">
      <c r="A39" s="1014"/>
      <c r="B39" s="61"/>
    </row>
    <row r="40" spans="1:2" x14ac:dyDescent="0.2">
      <c r="A40" s="1014"/>
      <c r="B40" s="61"/>
    </row>
    <row r="41" spans="1:2" x14ac:dyDescent="0.2">
      <c r="A41" s="1014"/>
      <c r="B41" s="61"/>
    </row>
    <row r="42" spans="1:2" x14ac:dyDescent="0.2">
      <c r="A42" s="1014"/>
      <c r="B42" s="61"/>
    </row>
    <row r="43" spans="1:2" x14ac:dyDescent="0.2">
      <c r="A43" s="1014"/>
      <c r="B43" s="61"/>
    </row>
    <row r="44" spans="1:2" x14ac:dyDescent="0.2">
      <c r="A44" s="1014"/>
      <c r="B44" s="61"/>
    </row>
    <row r="45" spans="1:2" x14ac:dyDescent="0.2">
      <c r="A45" s="1014"/>
      <c r="B45" s="61"/>
    </row>
    <row r="46" spans="1:2" x14ac:dyDescent="0.2">
      <c r="A46" s="1014"/>
      <c r="B46" s="61"/>
    </row>
    <row r="47" spans="1:2" x14ac:dyDescent="0.2">
      <c r="A47" s="1014"/>
      <c r="B47" s="61"/>
    </row>
    <row r="48" spans="1:2" x14ac:dyDescent="0.2">
      <c r="A48" s="1014"/>
      <c r="B48" s="61"/>
    </row>
    <row r="49" spans="1:12" x14ac:dyDescent="0.2">
      <c r="A49" s="1014"/>
      <c r="B49" s="61"/>
    </row>
    <row r="50" spans="1:12" x14ac:dyDescent="0.2">
      <c r="A50" s="1014"/>
      <c r="B50" s="61"/>
    </row>
    <row r="51" spans="1:12" x14ac:dyDescent="0.2">
      <c r="A51" s="1014"/>
      <c r="C51" s="9"/>
      <c r="D51" s="9"/>
      <c r="F51" s="226"/>
      <c r="G51" s="96"/>
      <c r="H51" s="9"/>
      <c r="I51" s="9"/>
      <c r="J51" s="9"/>
      <c r="K51" s="9"/>
      <c r="L51" s="9"/>
    </row>
    <row r="52" spans="1:12" x14ac:dyDescent="0.2">
      <c r="A52" s="61"/>
      <c r="B52" s="1539"/>
      <c r="C52" s="1539"/>
      <c r="D52" s="1539"/>
      <c r="E52" s="1539"/>
      <c r="F52" s="1539"/>
      <c r="G52" s="1539"/>
      <c r="H52" s="1539"/>
      <c r="I52" s="1539"/>
      <c r="J52" s="1539"/>
      <c r="K52" s="1539"/>
      <c r="L52" s="9"/>
    </row>
    <row r="53" spans="1:12" x14ac:dyDescent="0.2">
      <c r="A53" s="61"/>
      <c r="B53" s="61"/>
    </row>
    <row r="54" spans="1:12" x14ac:dyDescent="0.2">
      <c r="A54" s="56"/>
      <c r="B54" s="61"/>
    </row>
    <row r="55" spans="1:12" x14ac:dyDescent="0.2">
      <c r="A55" s="56"/>
      <c r="B55" s="61"/>
    </row>
  </sheetData>
  <sheetProtection password="C683" sheet="1" objects="1" scenarios="1"/>
  <mergeCells count="6">
    <mergeCell ref="B3:K3"/>
    <mergeCell ref="B5:K5"/>
    <mergeCell ref="G7:J7"/>
    <mergeCell ref="G8:J8"/>
    <mergeCell ref="B52:K52"/>
    <mergeCell ref="B6:K6"/>
  </mergeCells>
  <printOptions horizontalCentered="1"/>
  <pageMargins left="0.45" right="0.4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6"/>
  <sheetViews>
    <sheetView workbookViewId="0">
      <selection activeCell="F58" sqref="F58:I58"/>
    </sheetView>
  </sheetViews>
  <sheetFormatPr defaultRowHeight="12.75" x14ac:dyDescent="0.2"/>
  <cols>
    <col min="1" max="1" width="6.28515625" customWidth="1"/>
    <col min="11" max="11" width="13.42578125" customWidth="1"/>
    <col min="12" max="12" width="6.28515625" customWidth="1"/>
  </cols>
  <sheetData>
    <row r="1" spans="1:11" ht="15" customHeight="1" x14ac:dyDescent="0.2">
      <c r="A1" s="1582" t="s">
        <v>481</v>
      </c>
      <c r="B1" s="1582"/>
      <c r="C1" s="1582"/>
      <c r="D1" s="1582"/>
      <c r="E1" s="1582"/>
      <c r="F1" s="1582"/>
      <c r="G1" s="1582"/>
      <c r="H1" s="1582"/>
      <c r="I1" s="1582"/>
      <c r="J1" s="1582"/>
      <c r="K1" s="1582"/>
    </row>
    <row r="2" spans="1:11" x14ac:dyDescent="0.2">
      <c r="A2" s="1582"/>
      <c r="B2" s="1582"/>
      <c r="C2" s="1582"/>
      <c r="D2" s="1582"/>
      <c r="E2" s="1582"/>
      <c r="F2" s="1582"/>
      <c r="G2" s="1582"/>
      <c r="H2" s="1582"/>
      <c r="I2" s="1582"/>
      <c r="J2" s="1582"/>
      <c r="K2" s="1582"/>
    </row>
    <row r="3" spans="1:11" ht="11.25" customHeight="1" x14ac:dyDescent="0.2">
      <c r="B3" s="133"/>
    </row>
    <row r="4" spans="1:11" ht="14.25" x14ac:dyDescent="0.2">
      <c r="A4" s="1583" t="s">
        <v>486</v>
      </c>
      <c r="B4" s="1583"/>
      <c r="C4" s="1583"/>
      <c r="D4" s="1583"/>
      <c r="E4" s="1583"/>
      <c r="F4" s="1583"/>
      <c r="G4" s="1583"/>
      <c r="H4" s="1583"/>
    </row>
    <row r="5" spans="1:11" ht="4.5" customHeight="1" x14ac:dyDescent="0.2"/>
    <row r="6" spans="1:11" ht="92.25" customHeight="1" x14ac:dyDescent="0.2">
      <c r="A6" s="1585" t="s">
        <v>533</v>
      </c>
      <c r="B6" s="1585"/>
      <c r="C6" s="1585"/>
      <c r="D6" s="1585"/>
      <c r="E6" s="1585"/>
      <c r="F6" s="1585"/>
      <c r="G6" s="1585"/>
      <c r="H6" s="1585"/>
      <c r="I6" s="1585"/>
      <c r="J6" s="1585"/>
      <c r="K6" s="1585"/>
    </row>
    <row r="7" spans="1:11" x14ac:dyDescent="0.2">
      <c r="A7" s="1585" t="s">
        <v>487</v>
      </c>
      <c r="B7" s="1588"/>
      <c r="C7" s="1588"/>
      <c r="D7" s="1588"/>
      <c r="E7" s="1588"/>
      <c r="F7" s="1588"/>
      <c r="G7" s="1588"/>
      <c r="H7" s="1588"/>
      <c r="I7" s="1588"/>
      <c r="J7" s="1588"/>
      <c r="K7" s="1588"/>
    </row>
    <row r="8" spans="1:11" ht="27.75" customHeight="1" x14ac:dyDescent="0.2">
      <c r="A8" s="1588"/>
      <c r="B8" s="1588"/>
      <c r="C8" s="1588"/>
      <c r="D8" s="1588"/>
      <c r="E8" s="1588"/>
      <c r="F8" s="1588"/>
      <c r="G8" s="1588"/>
      <c r="H8" s="1588"/>
      <c r="I8" s="1588"/>
      <c r="J8" s="1588"/>
      <c r="K8" s="1588"/>
    </row>
    <row r="9" spans="1:11" ht="9" customHeight="1" x14ac:dyDescent="0.2">
      <c r="A9" s="737"/>
      <c r="B9" s="737"/>
      <c r="C9" s="737"/>
      <c r="D9" s="737"/>
      <c r="E9" s="737"/>
      <c r="F9" s="737"/>
      <c r="G9" s="737"/>
      <c r="H9" s="737"/>
      <c r="I9" s="737"/>
      <c r="J9" s="737"/>
      <c r="K9" s="737"/>
    </row>
    <row r="10" spans="1:11" ht="14.25" x14ac:dyDescent="0.2">
      <c r="A10" s="1583" t="s">
        <v>488</v>
      </c>
      <c r="B10" s="1583"/>
      <c r="C10" s="1583"/>
      <c r="D10" s="1583"/>
      <c r="E10" s="1583"/>
      <c r="F10" s="1583"/>
      <c r="G10" s="1583"/>
      <c r="H10" s="1583"/>
      <c r="I10" s="1583"/>
      <c r="J10" s="1583"/>
      <c r="K10" s="1583"/>
    </row>
    <row r="11" spans="1:11" ht="6.2" customHeight="1" x14ac:dyDescent="0.2"/>
    <row r="12" spans="1:11" ht="39" customHeight="1" x14ac:dyDescent="0.2">
      <c r="A12" s="1586" t="s">
        <v>489</v>
      </c>
      <c r="B12" s="1586"/>
      <c r="C12" s="1586"/>
      <c r="D12" s="1586"/>
      <c r="E12" s="1586"/>
      <c r="F12" s="1586"/>
      <c r="G12" s="1586"/>
      <c r="H12" s="1586"/>
      <c r="I12" s="1586"/>
      <c r="J12" s="1586"/>
      <c r="K12" s="1586"/>
    </row>
    <row r="13" spans="1:11" ht="39" customHeight="1" x14ac:dyDescent="0.2">
      <c r="A13" s="1585" t="s">
        <v>490</v>
      </c>
      <c r="B13" s="1585"/>
      <c r="C13" s="1585"/>
      <c r="D13" s="1585"/>
      <c r="E13" s="1585"/>
      <c r="F13" s="1585"/>
      <c r="G13" s="1585"/>
      <c r="H13" s="1585"/>
      <c r="I13" s="1585"/>
      <c r="J13" s="1585"/>
      <c r="K13" s="1585"/>
    </row>
    <row r="14" spans="1:11" ht="30" customHeight="1" x14ac:dyDescent="0.2">
      <c r="A14" s="1585" t="s">
        <v>491</v>
      </c>
      <c r="B14" s="1585"/>
      <c r="C14" s="1585"/>
      <c r="D14" s="1585"/>
      <c r="E14" s="1585"/>
      <c r="F14" s="1585"/>
      <c r="G14" s="1585"/>
      <c r="H14" s="1585"/>
      <c r="I14" s="1585"/>
      <c r="J14" s="1585"/>
      <c r="K14" s="1585"/>
    </row>
    <row r="15" spans="1:11" ht="51.75" customHeight="1" x14ac:dyDescent="0.2">
      <c r="A15" s="1585" t="s">
        <v>492</v>
      </c>
      <c r="B15" s="1585"/>
      <c r="C15" s="1585"/>
      <c r="D15" s="1585"/>
      <c r="E15" s="1585"/>
      <c r="F15" s="1585"/>
      <c r="G15" s="1585"/>
      <c r="H15" s="1585"/>
      <c r="I15" s="1585"/>
      <c r="J15" s="1585"/>
      <c r="K15" s="1585"/>
    </row>
    <row r="16" spans="1:11" ht="6.2" customHeight="1" x14ac:dyDescent="0.2"/>
    <row r="17" spans="1:11" ht="18" customHeight="1" x14ac:dyDescent="0.2">
      <c r="A17" s="1014"/>
      <c r="B17" s="1014"/>
      <c r="C17" s="1014"/>
      <c r="D17" s="1014"/>
      <c r="E17" s="1014"/>
      <c r="F17" s="1014"/>
      <c r="G17" s="1014"/>
      <c r="H17" s="1014"/>
      <c r="I17" s="1014"/>
      <c r="J17" s="1014"/>
      <c r="K17" s="1014"/>
    </row>
    <row r="24" spans="1:11" ht="23.25" customHeight="1" x14ac:dyDescent="0.2"/>
    <row r="30" spans="1:11" ht="10.5" customHeight="1" x14ac:dyDescent="0.2"/>
    <row r="31" spans="1:11" x14ac:dyDescent="0.2">
      <c r="A31" s="1587" t="s">
        <v>437</v>
      </c>
      <c r="B31" s="1587"/>
      <c r="C31" s="1587"/>
      <c r="D31" s="1587"/>
      <c r="E31" s="1587"/>
      <c r="F31" s="1587"/>
      <c r="G31" s="1587"/>
      <c r="H31" s="1587"/>
      <c r="I31" s="1587"/>
      <c r="J31" s="1587"/>
      <c r="K31" s="1587"/>
    </row>
    <row r="32" spans="1:11" ht="15" customHeight="1" x14ac:dyDescent="0.2">
      <c r="A32" s="1587"/>
      <c r="B32" s="1587"/>
      <c r="C32" s="1587"/>
      <c r="D32" s="1587"/>
      <c r="E32" s="1587"/>
      <c r="F32" s="1587"/>
      <c r="G32" s="1587"/>
      <c r="H32" s="1587"/>
      <c r="I32" s="1587"/>
      <c r="J32" s="1587"/>
      <c r="K32" s="1587"/>
    </row>
    <row r="33" spans="1:11" ht="4.5" customHeight="1" x14ac:dyDescent="0.2">
      <c r="A33" s="134"/>
      <c r="B33" s="134"/>
      <c r="C33" s="134"/>
      <c r="D33" s="134"/>
      <c r="E33" s="134"/>
    </row>
    <row r="34" spans="1:11" ht="14.25" customHeight="1" x14ac:dyDescent="0.2">
      <c r="A34" s="1015" t="s">
        <v>213</v>
      </c>
      <c r="B34" s="137" t="s">
        <v>214</v>
      </c>
      <c r="C34" s="74"/>
      <c r="D34" s="74"/>
      <c r="E34" s="74"/>
      <c r="F34" s="74"/>
      <c r="G34" s="74"/>
      <c r="H34" s="74"/>
      <c r="I34" s="74"/>
      <c r="J34" s="74"/>
      <c r="K34" s="74"/>
    </row>
    <row r="35" spans="1:11" ht="14.25" customHeight="1" x14ac:dyDescent="0.2">
      <c r="A35" s="1015" t="s">
        <v>213</v>
      </c>
      <c r="B35" s="138" t="s">
        <v>482</v>
      </c>
      <c r="C35" s="74"/>
      <c r="D35" s="74"/>
      <c r="E35" s="74"/>
      <c r="F35" s="74"/>
      <c r="G35" s="74"/>
      <c r="H35" s="74"/>
      <c r="I35" s="74"/>
      <c r="J35" s="74"/>
      <c r="K35" s="74"/>
    </row>
    <row r="36" spans="1:11" ht="14.25" customHeight="1" x14ac:dyDescent="0.2">
      <c r="A36" s="1015" t="s">
        <v>213</v>
      </c>
      <c r="B36" s="1589" t="s">
        <v>483</v>
      </c>
      <c r="C36" s="1589"/>
      <c r="D36" s="1589"/>
      <c r="E36" s="1589"/>
      <c r="F36" s="1589"/>
      <c r="G36" s="1589"/>
      <c r="H36" s="1589"/>
      <c r="I36" s="1589"/>
      <c r="J36" s="1589"/>
      <c r="K36" s="1589"/>
    </row>
    <row r="37" spans="1:11" ht="14.25" customHeight="1" x14ac:dyDescent="0.2">
      <c r="A37" s="1015" t="s">
        <v>213</v>
      </c>
      <c r="B37" s="137" t="s">
        <v>484</v>
      </c>
      <c r="C37" s="74"/>
      <c r="D37" s="74"/>
      <c r="E37" s="74"/>
      <c r="F37" s="74"/>
      <c r="G37" s="74"/>
      <c r="H37" s="74"/>
      <c r="I37" s="74"/>
      <c r="J37" s="74"/>
      <c r="K37" s="74"/>
    </row>
    <row r="38" spans="1:11" ht="14.25" customHeight="1" x14ac:dyDescent="0.2">
      <c r="A38" s="1584" t="s">
        <v>213</v>
      </c>
      <c r="B38" s="1579" t="s">
        <v>485</v>
      </c>
      <c r="C38" s="1580"/>
      <c r="D38" s="1580"/>
      <c r="E38" s="1580"/>
      <c r="F38" s="1580"/>
      <c r="G38" s="1580"/>
      <c r="H38" s="1580"/>
      <c r="I38" s="1580"/>
      <c r="J38" s="1580"/>
      <c r="K38" s="1580"/>
    </row>
    <row r="39" spans="1:11" ht="16.5" customHeight="1" x14ac:dyDescent="0.2">
      <c r="A39" s="1584"/>
      <c r="B39" s="1580"/>
      <c r="C39" s="1580"/>
      <c r="D39" s="1580"/>
      <c r="E39" s="1580"/>
      <c r="F39" s="1580"/>
      <c r="G39" s="1580"/>
      <c r="H39" s="1580"/>
      <c r="I39" s="1580"/>
      <c r="J39" s="1580"/>
      <c r="K39" s="1580"/>
    </row>
    <row r="40" spans="1:11" ht="14.25" customHeight="1" x14ac:dyDescent="0.2">
      <c r="A40" s="1015" t="s">
        <v>213</v>
      </c>
      <c r="B40" s="138" t="s">
        <v>493</v>
      </c>
      <c r="C40" s="74"/>
      <c r="D40" s="74"/>
      <c r="E40" s="74"/>
      <c r="F40" s="74"/>
      <c r="G40" s="74"/>
      <c r="H40" s="74"/>
      <c r="I40" s="74"/>
      <c r="J40" s="74"/>
      <c r="K40" s="74"/>
    </row>
    <row r="41" spans="1:11" ht="14.25" customHeight="1" x14ac:dyDescent="0.2">
      <c r="A41" s="1015" t="s">
        <v>213</v>
      </c>
      <c r="B41" s="1581" t="s">
        <v>215</v>
      </c>
      <c r="C41" s="1581"/>
      <c r="D41" s="1581"/>
      <c r="E41" s="1581"/>
      <c r="F41" s="1581"/>
      <c r="G41" s="1581"/>
      <c r="H41" s="1581"/>
      <c r="I41" s="1581"/>
      <c r="J41" s="1581"/>
      <c r="K41" s="1581"/>
    </row>
    <row r="42" spans="1:11" ht="15" customHeight="1" x14ac:dyDescent="0.2">
      <c r="A42" s="136"/>
      <c r="B42" s="1581"/>
      <c r="C42" s="1581"/>
      <c r="D42" s="1581"/>
      <c r="E42" s="1581"/>
      <c r="F42" s="1581"/>
      <c r="G42" s="1581"/>
      <c r="H42" s="1581"/>
      <c r="I42" s="1581"/>
      <c r="J42" s="1581"/>
      <c r="K42" s="1581"/>
    </row>
    <row r="43" spans="1:11" ht="12.75" customHeight="1" x14ac:dyDescent="0.2">
      <c r="A43" s="136"/>
      <c r="B43" s="135"/>
    </row>
    <row r="44" spans="1:11" ht="12.75" customHeight="1" x14ac:dyDescent="0.2">
      <c r="A44" s="136"/>
      <c r="B44" s="133"/>
    </row>
    <row r="45" spans="1:11" ht="12.75" customHeight="1" x14ac:dyDescent="0.2">
      <c r="A45" s="136"/>
      <c r="B45" s="135"/>
    </row>
    <row r="46" spans="1:11" ht="12.75" customHeight="1" x14ac:dyDescent="0.2">
      <c r="A46" s="136"/>
      <c r="B46" s="133"/>
    </row>
  </sheetData>
  <sheetProtection password="C683" sheet="1" objects="1" scenarios="1"/>
  <mergeCells count="14">
    <mergeCell ref="B38:K39"/>
    <mergeCell ref="B41:K42"/>
    <mergeCell ref="A1:K2"/>
    <mergeCell ref="A4:H4"/>
    <mergeCell ref="A10:K10"/>
    <mergeCell ref="A38:A39"/>
    <mergeCell ref="A6:K6"/>
    <mergeCell ref="A12:K12"/>
    <mergeCell ref="A31:K32"/>
    <mergeCell ref="A7:K8"/>
    <mergeCell ref="A13:K13"/>
    <mergeCell ref="A14:K14"/>
    <mergeCell ref="A15:K15"/>
    <mergeCell ref="B36:K36"/>
  </mergeCells>
  <printOptions horizontalCentered="1"/>
  <pageMargins left="0.25" right="0.25" top="0.5" bottom="0.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59"/>
  <sheetViews>
    <sheetView zoomScaleNormal="100" workbookViewId="0">
      <selection activeCell="G14" sqref="G14:I14"/>
    </sheetView>
  </sheetViews>
  <sheetFormatPr defaultRowHeight="12.75" x14ac:dyDescent="0.2"/>
  <cols>
    <col min="1" max="1" width="4.7109375" customWidth="1"/>
    <col min="2" max="2" width="7.85546875" customWidth="1"/>
    <col min="3" max="3" width="4.85546875" customWidth="1"/>
    <col min="4" max="4" width="2.5703125" customWidth="1"/>
    <col min="5" max="5" width="3.28515625" customWidth="1"/>
    <col min="6" max="6" width="3.42578125" customWidth="1"/>
    <col min="7" max="7" width="5.85546875" customWidth="1"/>
    <col min="8" max="8" width="2.28515625" customWidth="1"/>
    <col min="9" max="9" width="5.7109375" customWidth="1"/>
    <col min="10" max="10" width="2.28515625" customWidth="1"/>
    <col min="11" max="11" width="5.42578125" customWidth="1"/>
    <col min="12" max="12" width="2.140625" customWidth="1"/>
    <col min="13" max="13" width="2" customWidth="1"/>
    <col min="14" max="14" width="5.42578125" customWidth="1"/>
    <col min="16" max="16" width="5.42578125" customWidth="1"/>
  </cols>
  <sheetData>
    <row r="1" spans="1:19" ht="12.75" customHeight="1" x14ac:dyDescent="0.2"/>
    <row r="2" spans="1:19" ht="19.5" customHeight="1" x14ac:dyDescent="0.3">
      <c r="B2" s="4"/>
      <c r="H2" s="56"/>
      <c r="I2" s="56"/>
      <c r="K2" s="1590" t="str">
        <f>RFP!C10</f>
        <v>Required</v>
      </c>
      <c r="L2" s="1590"/>
      <c r="M2" s="1590"/>
      <c r="N2" s="1590"/>
      <c r="O2" s="1590"/>
      <c r="P2" s="1590"/>
      <c r="Q2" s="1590"/>
      <c r="R2" s="1590"/>
      <c r="S2" s="1590"/>
    </row>
    <row r="3" spans="1:19" ht="18" customHeight="1" x14ac:dyDescent="0.25">
      <c r="B3" s="8"/>
      <c r="H3" s="381"/>
      <c r="I3" s="381"/>
      <c r="J3" s="381"/>
      <c r="K3" s="1591" t="str">
        <f>RFP!G41</f>
        <v>Required</v>
      </c>
      <c r="L3" s="1591"/>
      <c r="M3" s="1591"/>
      <c r="N3" s="1591"/>
      <c r="O3" s="1591"/>
      <c r="P3" s="1591"/>
      <c r="Q3" s="1591"/>
      <c r="R3" s="1591"/>
      <c r="S3" s="1591"/>
    </row>
    <row r="4" spans="1:19" s="9" customFormat="1" ht="12.75" customHeight="1" x14ac:dyDescent="0.2">
      <c r="A4" s="1540"/>
      <c r="B4" s="1540"/>
      <c r="C4" s="1540"/>
    </row>
    <row r="5" spans="1:19" s="9" customFormat="1" ht="12.75" customHeight="1" x14ac:dyDescent="0.2"/>
    <row r="6" spans="1:19" s="6" customFormat="1" ht="20.25" customHeight="1" x14ac:dyDescent="0.2">
      <c r="A6" s="1594" t="s">
        <v>28</v>
      </c>
      <c r="B6" s="1594"/>
      <c r="C6" s="1594"/>
      <c r="D6" s="1594"/>
      <c r="E6" s="1594"/>
      <c r="F6" s="1594"/>
      <c r="G6" s="1594"/>
      <c r="H6" s="1594"/>
      <c r="I6" s="1594"/>
      <c r="J6" s="1594"/>
      <c r="K6" s="1594"/>
      <c r="L6" s="1594"/>
      <c r="M6" s="1594"/>
      <c r="N6" s="1594"/>
      <c r="O6" s="1594"/>
      <c r="P6" s="1594"/>
      <c r="Q6" s="1594"/>
      <c r="R6" s="1594"/>
      <c r="S6" s="1594"/>
    </row>
    <row r="7" spans="1:19" s="6" customFormat="1" ht="11.25" customHeight="1" x14ac:dyDescent="0.2">
      <c r="A7" s="1595"/>
      <c r="B7" s="1595"/>
      <c r="C7" s="1595"/>
    </row>
    <row r="8" spans="1:19" ht="15.75" x14ac:dyDescent="0.25">
      <c r="A8" s="346" t="s">
        <v>314</v>
      </c>
      <c r="B8" s="10" t="s">
        <v>298</v>
      </c>
      <c r="E8" s="304">
        <f>Underwriting!B46</f>
        <v>0</v>
      </c>
    </row>
    <row r="9" spans="1:19" ht="4.5" customHeight="1" x14ac:dyDescent="0.2">
      <c r="A9" s="346"/>
    </row>
    <row r="10" spans="1:19" ht="15.75" x14ac:dyDescent="0.25">
      <c r="A10" s="346" t="s">
        <v>315</v>
      </c>
      <c r="B10" s="10" t="s">
        <v>461</v>
      </c>
      <c r="G10" s="304">
        <f>Underwriting!B47</f>
        <v>0</v>
      </c>
    </row>
    <row r="11" spans="1:19" ht="4.5" customHeight="1" x14ac:dyDescent="0.2">
      <c r="A11" s="346"/>
    </row>
    <row r="12" spans="1:19" ht="15.75" x14ac:dyDescent="0.25">
      <c r="A12" s="346" t="s">
        <v>30</v>
      </c>
      <c r="B12" s="10" t="s">
        <v>462</v>
      </c>
      <c r="G12" s="1598">
        <f>Underwriting!B48</f>
        <v>0</v>
      </c>
      <c r="H12" s="1598"/>
      <c r="I12" s="1598"/>
      <c r="J12" s="1598"/>
      <c r="K12" s="1598"/>
      <c r="L12" s="678"/>
      <c r="M12" s="678"/>
      <c r="N12" s="678"/>
    </row>
    <row r="13" spans="1:19" ht="4.5" customHeight="1" x14ac:dyDescent="0.2">
      <c r="A13" s="346"/>
    </row>
    <row r="14" spans="1:19" ht="15.75" x14ac:dyDescent="0.25">
      <c r="A14" s="346" t="s">
        <v>316</v>
      </c>
      <c r="B14" s="24" t="s">
        <v>463</v>
      </c>
      <c r="G14" s="1596">
        <f>Underwriting!B49</f>
        <v>0</v>
      </c>
      <c r="H14" s="1596"/>
      <c r="I14" s="1596"/>
      <c r="J14" s="10" t="s">
        <v>322</v>
      </c>
      <c r="L14" s="304"/>
      <c r="M14" s="1597" t="str">
        <f>Underwriting!B12</f>
        <v>Medical and Prescriptions</v>
      </c>
      <c r="N14" s="1597"/>
      <c r="O14" s="1597"/>
      <c r="P14" s="1597"/>
      <c r="Q14" s="1597"/>
    </row>
    <row r="15" spans="1:19" ht="4.5" customHeight="1" x14ac:dyDescent="0.2">
      <c r="A15" s="346"/>
      <c r="H15" s="10"/>
      <c r="I15" s="10"/>
    </row>
    <row r="16" spans="1:19" ht="15.75" x14ac:dyDescent="0.25">
      <c r="A16" s="346" t="s">
        <v>317</v>
      </c>
      <c r="B16" s="10" t="s">
        <v>464</v>
      </c>
      <c r="H16" s="1596">
        <f>Underwriting!B83</f>
        <v>0</v>
      </c>
      <c r="I16" s="1596"/>
      <c r="J16" s="1596"/>
      <c r="K16" s="1596"/>
      <c r="L16" s="10" t="s">
        <v>322</v>
      </c>
      <c r="M16" s="304"/>
      <c r="O16" s="1272" t="str">
        <f>Underwriting!B13</f>
        <v>Medical and Prescriptions</v>
      </c>
      <c r="P16" s="1272"/>
      <c r="Q16" s="1272"/>
    </row>
    <row r="17" spans="1:19" ht="4.5" customHeight="1" x14ac:dyDescent="0.25">
      <c r="A17" s="346"/>
      <c r="B17" s="10"/>
      <c r="H17" s="676"/>
      <c r="I17" s="676"/>
      <c r="J17" s="10"/>
      <c r="L17" s="304"/>
      <c r="M17" s="677"/>
      <c r="N17" s="677"/>
      <c r="O17" s="677"/>
      <c r="P17" s="677"/>
      <c r="Q17" s="677"/>
    </row>
    <row r="18" spans="1:19" ht="15.75" x14ac:dyDescent="0.25">
      <c r="A18" s="346" t="s">
        <v>31</v>
      </c>
      <c r="B18" s="10" t="s">
        <v>468</v>
      </c>
      <c r="H18" s="1599">
        <f>Underwriting!B84</f>
        <v>1.25</v>
      </c>
      <c r="I18" s="1600"/>
      <c r="J18" s="1600"/>
      <c r="K18" s="1600"/>
      <c r="L18" s="304"/>
      <c r="M18" s="677"/>
      <c r="N18" s="677"/>
      <c r="O18" s="677"/>
      <c r="P18" s="677"/>
      <c r="Q18" s="677"/>
    </row>
    <row r="19" spans="1:19" ht="4.5" customHeight="1" x14ac:dyDescent="0.2">
      <c r="A19" s="346"/>
    </row>
    <row r="20" spans="1:19" s="6" customFormat="1" ht="15" x14ac:dyDescent="0.2">
      <c r="A20" s="346" t="s">
        <v>32</v>
      </c>
      <c r="B20" s="23" t="s">
        <v>29</v>
      </c>
      <c r="C20" s="10"/>
      <c r="D20" s="10"/>
      <c r="E20" s="10"/>
      <c r="F20" s="10"/>
      <c r="G20" s="10"/>
      <c r="H20" s="10"/>
      <c r="I20" s="10"/>
      <c r="J20" s="10"/>
    </row>
    <row r="21" spans="1:19" s="6" customFormat="1" ht="15" x14ac:dyDescent="0.2">
      <c r="A21" s="346"/>
      <c r="C21" s="26" t="s">
        <v>325</v>
      </c>
      <c r="D21" s="10"/>
      <c r="E21" s="10"/>
      <c r="F21" s="10"/>
      <c r="G21" s="10"/>
      <c r="H21" s="10"/>
      <c r="I21" s="10"/>
      <c r="J21" s="10"/>
    </row>
    <row r="22" spans="1:19" s="6" customFormat="1" ht="15" x14ac:dyDescent="0.2">
      <c r="A22" s="346"/>
      <c r="C22" s="26" t="s">
        <v>326</v>
      </c>
      <c r="D22" s="10"/>
      <c r="E22" s="10"/>
      <c r="F22" s="10"/>
      <c r="G22" s="10"/>
      <c r="H22" s="10"/>
      <c r="I22" s="10"/>
      <c r="J22" s="10"/>
    </row>
    <row r="23" spans="1:19" s="6" customFormat="1" ht="15" x14ac:dyDescent="0.2">
      <c r="A23" s="346"/>
      <c r="C23" s="26" t="s">
        <v>327</v>
      </c>
      <c r="D23" s="10"/>
      <c r="E23" s="10"/>
      <c r="F23" s="10"/>
      <c r="G23" s="10"/>
      <c r="H23" s="10"/>
      <c r="I23" s="10"/>
      <c r="J23" s="10"/>
    </row>
    <row r="24" spans="1:19" s="6" customFormat="1" ht="15" x14ac:dyDescent="0.2">
      <c r="A24" s="346"/>
      <c r="C24" s="26" t="s">
        <v>328</v>
      </c>
      <c r="D24" s="10"/>
      <c r="E24" s="10"/>
      <c r="F24" s="10"/>
      <c r="G24" s="10"/>
      <c r="H24" s="10"/>
      <c r="I24" s="10"/>
      <c r="J24" s="10"/>
    </row>
    <row r="25" spans="1:19" s="6" customFormat="1" ht="15" x14ac:dyDescent="0.2">
      <c r="A25" s="346"/>
      <c r="C25" s="26" t="s">
        <v>329</v>
      </c>
      <c r="D25" s="10"/>
      <c r="E25" s="10"/>
      <c r="F25" s="10"/>
      <c r="G25" s="10"/>
      <c r="H25" s="10"/>
      <c r="I25" s="10"/>
      <c r="J25" s="10"/>
    </row>
    <row r="26" spans="1:19" s="6" customFormat="1" ht="15" x14ac:dyDescent="0.2">
      <c r="A26" s="346"/>
      <c r="C26" s="26" t="s">
        <v>330</v>
      </c>
      <c r="D26" s="10"/>
      <c r="E26" s="10"/>
      <c r="F26" s="10"/>
      <c r="G26" s="10"/>
      <c r="H26" s="10"/>
      <c r="I26" s="10"/>
      <c r="J26" s="10"/>
    </row>
    <row r="27" spans="1:19" s="6" customFormat="1" ht="4.5" customHeight="1" x14ac:dyDescent="0.2">
      <c r="A27" s="346"/>
      <c r="B27" s="10"/>
      <c r="C27" s="10"/>
      <c r="D27" s="10"/>
      <c r="E27" s="10"/>
      <c r="F27" s="10"/>
      <c r="G27" s="10"/>
      <c r="H27" s="10"/>
      <c r="I27" s="10"/>
      <c r="J27" s="10"/>
    </row>
    <row r="28" spans="1:19" s="6" customFormat="1" ht="15.75" customHeight="1" x14ac:dyDescent="0.25">
      <c r="A28" s="346" t="s">
        <v>33</v>
      </c>
      <c r="B28" s="26" t="s">
        <v>218</v>
      </c>
      <c r="C28" s="10"/>
      <c r="E28"/>
      <c r="F28" s="678" t="str">
        <f>Underwriting!B14</f>
        <v>CIGNA PPO</v>
      </c>
      <c r="G28" s="678"/>
      <c r="H28" s="678"/>
      <c r="I28" s="678"/>
      <c r="J28" s="678"/>
      <c r="K28" s="678"/>
    </row>
    <row r="29" spans="1:19" s="6" customFormat="1" ht="4.5" customHeight="1" x14ac:dyDescent="0.2">
      <c r="A29" s="346"/>
      <c r="B29" s="10"/>
      <c r="C29" s="10"/>
      <c r="D29" s="10"/>
      <c r="E29" s="10"/>
      <c r="F29" s="10"/>
      <c r="G29" s="10"/>
      <c r="H29" s="10"/>
      <c r="I29" s="10"/>
      <c r="J29" s="10"/>
    </row>
    <row r="30" spans="1:19" s="6" customFormat="1" ht="15.75" x14ac:dyDescent="0.25">
      <c r="A30" s="346" t="s">
        <v>34</v>
      </c>
      <c r="B30" s="26" t="s">
        <v>37</v>
      </c>
      <c r="C30" s="10"/>
      <c r="D30" s="10"/>
      <c r="F30" s="303" t="str">
        <f>Underwriting!B9</f>
        <v>Duplication of Current Benefits</v>
      </c>
      <c r="G30" s="303"/>
      <c r="H30" s="303"/>
      <c r="I30" s="303"/>
      <c r="J30" s="10"/>
    </row>
    <row r="31" spans="1:19" s="6" customFormat="1" ht="4.5" customHeight="1" x14ac:dyDescent="0.2">
      <c r="A31" s="346"/>
      <c r="B31" s="10"/>
      <c r="C31" s="10"/>
      <c r="D31" s="10"/>
      <c r="E31" s="10"/>
      <c r="F31" s="10"/>
      <c r="G31" s="10"/>
      <c r="H31" s="10"/>
      <c r="I31" s="10"/>
      <c r="J31" s="10"/>
    </row>
    <row r="32" spans="1:19" s="6" customFormat="1" ht="15" customHeight="1" x14ac:dyDescent="0.2">
      <c r="A32" s="346" t="s">
        <v>35</v>
      </c>
      <c r="B32" s="1593" t="s">
        <v>219</v>
      </c>
      <c r="C32" s="1593"/>
      <c r="D32" s="1593"/>
      <c r="E32" s="1593"/>
      <c r="F32" s="1593"/>
      <c r="G32" s="1593"/>
      <c r="H32" s="1593"/>
      <c r="I32" s="1593"/>
      <c r="J32" s="1593"/>
      <c r="K32" s="1593"/>
      <c r="L32" s="1593"/>
      <c r="M32" s="1593"/>
      <c r="N32" s="1593"/>
      <c r="O32" s="1593"/>
      <c r="P32" s="1593"/>
      <c r="Q32" s="1593"/>
      <c r="R32" s="1593"/>
      <c r="S32" s="1593"/>
    </row>
    <row r="33" spans="1:19" s="6" customFormat="1" ht="15" customHeight="1" x14ac:dyDescent="0.2">
      <c r="A33" s="346"/>
      <c r="B33" s="1593"/>
      <c r="C33" s="1593"/>
      <c r="D33" s="1593"/>
      <c r="E33" s="1593"/>
      <c r="F33" s="1593"/>
      <c r="G33" s="1593"/>
      <c r="H33" s="1593"/>
      <c r="I33" s="1593"/>
      <c r="J33" s="1593"/>
      <c r="K33" s="1593"/>
      <c r="L33" s="1593"/>
      <c r="M33" s="1593"/>
      <c r="N33" s="1593"/>
      <c r="O33" s="1593"/>
      <c r="P33" s="1593"/>
      <c r="Q33" s="1593"/>
      <c r="R33" s="1593"/>
      <c r="S33" s="1593"/>
    </row>
    <row r="34" spans="1:19" s="6" customFormat="1" ht="4.5" customHeight="1" x14ac:dyDescent="0.2">
      <c r="A34" s="346"/>
      <c r="B34" s="302"/>
      <c r="C34" s="302"/>
      <c r="D34" s="302"/>
      <c r="E34" s="302"/>
      <c r="F34" s="302"/>
      <c r="G34" s="302"/>
      <c r="H34" s="302"/>
      <c r="I34" s="302"/>
      <c r="J34" s="302"/>
      <c r="K34" s="302"/>
      <c r="L34" s="302"/>
      <c r="M34" s="302"/>
      <c r="N34" s="302"/>
    </row>
    <row r="35" spans="1:19" s="6" customFormat="1" ht="15" x14ac:dyDescent="0.2">
      <c r="A35" s="346" t="s">
        <v>39</v>
      </c>
      <c r="B35" s="26" t="s">
        <v>36</v>
      </c>
      <c r="C35" s="10"/>
      <c r="D35" s="10"/>
      <c r="E35" s="10"/>
      <c r="F35" s="10"/>
      <c r="G35" s="10"/>
      <c r="H35" s="10"/>
      <c r="I35" s="10"/>
      <c r="J35" s="10"/>
    </row>
    <row r="36" spans="1:19" s="6" customFormat="1" ht="4.5" customHeight="1" x14ac:dyDescent="0.2">
      <c r="A36" s="346"/>
      <c r="B36" s="24"/>
      <c r="C36" s="10"/>
      <c r="D36" s="10"/>
      <c r="E36" s="10"/>
      <c r="F36" s="10"/>
      <c r="G36" s="10"/>
      <c r="H36" s="10"/>
      <c r="I36" s="10"/>
      <c r="J36" s="10"/>
    </row>
    <row r="37" spans="1:19" s="6" customFormat="1" ht="15" x14ac:dyDescent="0.2">
      <c r="A37" s="346" t="s">
        <v>299</v>
      </c>
      <c r="B37" s="25" t="s">
        <v>572</v>
      </c>
      <c r="C37" s="22"/>
      <c r="D37" s="10"/>
      <c r="E37" s="10"/>
      <c r="F37" s="10"/>
      <c r="G37" s="10"/>
      <c r="H37" s="10"/>
      <c r="I37" s="10"/>
      <c r="J37" s="10"/>
    </row>
    <row r="38" spans="1:19" s="6" customFormat="1" ht="4.5" customHeight="1" x14ac:dyDescent="0.2">
      <c r="A38" s="346"/>
      <c r="B38" s="24"/>
      <c r="C38" s="10"/>
      <c r="D38" s="10"/>
      <c r="E38" s="10"/>
      <c r="F38" s="10"/>
      <c r="G38" s="10"/>
      <c r="H38" s="10"/>
      <c r="I38" s="10"/>
      <c r="J38" s="10"/>
    </row>
    <row r="39" spans="1:19" s="6" customFormat="1" ht="15" x14ac:dyDescent="0.2">
      <c r="A39" s="346" t="s">
        <v>311</v>
      </c>
      <c r="B39" s="26" t="s">
        <v>38</v>
      </c>
      <c r="C39" s="20"/>
      <c r="D39" s="10"/>
      <c r="E39" s="10"/>
      <c r="F39" s="10"/>
      <c r="G39" s="10"/>
      <c r="H39" s="10"/>
      <c r="I39" s="10"/>
      <c r="J39" s="10"/>
    </row>
    <row r="40" spans="1:19" s="6" customFormat="1" ht="4.5" customHeight="1" x14ac:dyDescent="0.2">
      <c r="A40" s="346"/>
      <c r="B40" s="24"/>
      <c r="C40" s="10"/>
      <c r="D40" s="10"/>
      <c r="E40" s="10"/>
      <c r="F40" s="10"/>
      <c r="G40" s="10"/>
      <c r="H40" s="10"/>
      <c r="I40" s="10"/>
      <c r="J40" s="10"/>
    </row>
    <row r="41" spans="1:19" s="6" customFormat="1" ht="15" customHeight="1" x14ac:dyDescent="0.2">
      <c r="A41" s="346" t="s">
        <v>465</v>
      </c>
      <c r="B41" s="1592" t="s">
        <v>40</v>
      </c>
      <c r="C41" s="1592"/>
      <c r="D41" s="1592"/>
      <c r="E41" s="1592"/>
      <c r="F41" s="1592"/>
      <c r="G41" s="1592"/>
      <c r="H41" s="1592"/>
      <c r="I41" s="1592"/>
      <c r="J41" s="1592"/>
      <c r="K41" s="1592"/>
      <c r="L41" s="1592"/>
      <c r="M41" s="1592"/>
      <c r="N41" s="1592"/>
      <c r="O41" s="1592"/>
      <c r="P41" s="1592"/>
      <c r="Q41" s="1592"/>
    </row>
    <row r="42" spans="1:19" s="6" customFormat="1" ht="15" customHeight="1" x14ac:dyDescent="0.2">
      <c r="A42" s="346"/>
      <c r="B42" s="1592"/>
      <c r="C42" s="1592"/>
      <c r="D42" s="1592"/>
      <c r="E42" s="1592"/>
      <c r="F42" s="1592"/>
      <c r="G42" s="1592"/>
      <c r="H42" s="1592"/>
      <c r="I42" s="1592"/>
      <c r="J42" s="1592"/>
      <c r="K42" s="1592"/>
      <c r="L42" s="1592"/>
      <c r="M42" s="1592"/>
      <c r="N42" s="1592"/>
      <c r="O42" s="1592"/>
      <c r="P42" s="1592"/>
      <c r="Q42" s="1592"/>
    </row>
    <row r="43" spans="1:19" s="6" customFormat="1" ht="15.75" x14ac:dyDescent="0.25">
      <c r="A43" s="346"/>
      <c r="B43" s="25"/>
      <c r="C43" s="385">
        <f>Underwriting!F31</f>
        <v>0</v>
      </c>
      <c r="D43" s="5" t="s">
        <v>41</v>
      </c>
      <c r="E43" s="5"/>
      <c r="F43" s="10"/>
      <c r="G43" s="10"/>
      <c r="H43" s="10"/>
      <c r="I43" s="10"/>
      <c r="J43" s="10"/>
    </row>
    <row r="44" spans="1:19" s="6" customFormat="1" ht="15.75" x14ac:dyDescent="0.25">
      <c r="A44" s="346"/>
      <c r="B44" s="25"/>
      <c r="C44" s="385">
        <f>Underwriting!F32</f>
        <v>0</v>
      </c>
      <c r="D44" s="5" t="s">
        <v>42</v>
      </c>
      <c r="E44" s="5"/>
      <c r="F44" s="10"/>
      <c r="G44" s="10"/>
      <c r="H44" s="10"/>
      <c r="I44" s="10"/>
      <c r="J44" s="10"/>
    </row>
    <row r="45" spans="1:19" s="6" customFormat="1" ht="15" customHeight="1" x14ac:dyDescent="0.25">
      <c r="A45" s="346"/>
      <c r="B45" s="24"/>
      <c r="C45" s="385">
        <f>Underwriting!F33</f>
        <v>0</v>
      </c>
      <c r="D45" s="5" t="s">
        <v>43</v>
      </c>
      <c r="E45" s="5"/>
      <c r="F45" s="10"/>
      <c r="G45" s="10"/>
      <c r="H45" s="10"/>
      <c r="I45" s="10"/>
      <c r="J45" s="10"/>
    </row>
    <row r="46" spans="1:19" s="6" customFormat="1" ht="15" customHeight="1" x14ac:dyDescent="0.25">
      <c r="A46" s="346"/>
      <c r="B46" s="24"/>
      <c r="C46" s="385">
        <f>Underwriting!F34</f>
        <v>0</v>
      </c>
      <c r="D46" s="5" t="s">
        <v>44</v>
      </c>
      <c r="E46" s="5"/>
      <c r="F46" s="10"/>
      <c r="G46" s="10"/>
      <c r="H46" s="10"/>
      <c r="I46" s="10"/>
      <c r="J46" s="10"/>
    </row>
    <row r="47" spans="1:19" s="6" customFormat="1" ht="4.5" customHeight="1" x14ac:dyDescent="0.2">
      <c r="A47" s="346"/>
      <c r="B47" s="24"/>
      <c r="C47" s="10"/>
      <c r="D47" s="10"/>
      <c r="E47" s="10"/>
      <c r="F47" s="10"/>
      <c r="G47" s="10"/>
      <c r="H47" s="10"/>
      <c r="I47" s="10"/>
      <c r="J47" s="10"/>
    </row>
    <row r="48" spans="1:19" s="10" customFormat="1" ht="15" customHeight="1" x14ac:dyDescent="0.2">
      <c r="A48" s="346" t="s">
        <v>469</v>
      </c>
      <c r="B48" s="1593" t="s">
        <v>466</v>
      </c>
      <c r="C48" s="1593"/>
      <c r="D48" s="1593"/>
      <c r="E48" s="1593"/>
      <c r="F48" s="1593"/>
      <c r="G48" s="1593"/>
      <c r="H48" s="1593"/>
      <c r="I48" s="1593"/>
      <c r="J48" s="1593"/>
      <c r="K48" s="1593"/>
      <c r="L48" s="1593"/>
      <c r="M48" s="1593"/>
      <c r="N48" s="1593"/>
      <c r="O48" s="1593"/>
      <c r="P48" s="1593"/>
      <c r="Q48" s="1593"/>
      <c r="R48" s="1593"/>
      <c r="S48" s="1593"/>
    </row>
    <row r="49" spans="1:19" s="10" customFormat="1" ht="15" x14ac:dyDescent="0.2">
      <c r="A49" s="24"/>
      <c r="B49" s="1593"/>
      <c r="C49" s="1593"/>
      <c r="D49" s="1593"/>
      <c r="E49" s="1593"/>
      <c r="F49" s="1593"/>
      <c r="G49" s="1593"/>
      <c r="H49" s="1593"/>
      <c r="I49" s="1593"/>
      <c r="J49" s="1593"/>
      <c r="K49" s="1593"/>
      <c r="L49" s="1593"/>
      <c r="M49" s="1593"/>
      <c r="N49" s="1593"/>
      <c r="O49" s="1593"/>
      <c r="P49" s="1593"/>
      <c r="Q49" s="1593"/>
      <c r="R49" s="1593"/>
      <c r="S49" s="1593"/>
    </row>
    <row r="50" spans="1:19" s="10" customFormat="1" ht="4.5" customHeight="1" x14ac:dyDescent="0.2">
      <c r="A50" s="24"/>
    </row>
    <row r="51" spans="1:19" s="10" customFormat="1" ht="15" x14ac:dyDescent="0.2">
      <c r="A51" s="346" t="s">
        <v>475</v>
      </c>
      <c r="B51" s="10" t="s">
        <v>476</v>
      </c>
    </row>
    <row r="52" spans="1:19" s="10" customFormat="1" ht="15" x14ac:dyDescent="0.2"/>
    <row r="53" spans="1:19" s="10" customFormat="1" ht="15" x14ac:dyDescent="0.2">
      <c r="A53" s="24"/>
    </row>
    <row r="54" spans="1:19" s="10" customFormat="1" ht="4.5" customHeight="1" x14ac:dyDescent="0.2">
      <c r="A54" s="24"/>
    </row>
    <row r="55" spans="1:19" s="10" customFormat="1" ht="15.75" customHeight="1" x14ac:dyDescent="0.2"/>
    <row r="56" spans="1:19" s="10" customFormat="1" ht="24.75" customHeight="1" x14ac:dyDescent="0.2">
      <c r="A56" s="24"/>
    </row>
    <row r="57" spans="1:19" s="10" customFormat="1" ht="4.5" customHeight="1" x14ac:dyDescent="0.2">
      <c r="A57" s="24"/>
    </row>
    <row r="58" spans="1:19" ht="15" customHeight="1" x14ac:dyDescent="0.2">
      <c r="A58" s="346"/>
    </row>
    <row r="59" spans="1:19" ht="15" x14ac:dyDescent="0.2">
      <c r="A59" s="346"/>
    </row>
  </sheetData>
  <sheetProtection password="C683" sheet="1" objects="1" scenarios="1"/>
  <mergeCells count="13">
    <mergeCell ref="K2:S2"/>
    <mergeCell ref="K3:S3"/>
    <mergeCell ref="B41:Q42"/>
    <mergeCell ref="B48:S49"/>
    <mergeCell ref="B32:S33"/>
    <mergeCell ref="A6:S6"/>
    <mergeCell ref="A4:C4"/>
    <mergeCell ref="A7:C7"/>
    <mergeCell ref="G14:I14"/>
    <mergeCell ref="M14:Q14"/>
    <mergeCell ref="G12:K12"/>
    <mergeCell ref="H18:K18"/>
    <mergeCell ref="H16:K16"/>
  </mergeCells>
  <printOptions horizontalCentered="1"/>
  <pageMargins left="0.25" right="0.25" top="0.5" bottom="0.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7"/>
  <sheetViews>
    <sheetView workbookViewId="0">
      <selection activeCell="C31" sqref="C31"/>
    </sheetView>
  </sheetViews>
  <sheetFormatPr defaultRowHeight="15" x14ac:dyDescent="0.25"/>
  <cols>
    <col min="1" max="1" width="4.42578125" style="1091" customWidth="1"/>
    <col min="2" max="3" width="12.7109375" style="1091" bestFit="1" customWidth="1"/>
    <col min="4" max="4" width="9.140625" style="1091" customWidth="1"/>
    <col min="5" max="5" width="12.7109375" style="1091" bestFit="1" customWidth="1"/>
    <col min="6" max="6" width="9.140625" style="1091" customWidth="1"/>
    <col min="7" max="10" width="9.140625" style="1091"/>
    <col min="11" max="12" width="9.140625" style="1091" customWidth="1"/>
    <col min="13" max="16384" width="9.140625" style="1091"/>
  </cols>
  <sheetData>
    <row r="2" spans="2:27" x14ac:dyDescent="0.25">
      <c r="C2" s="1634" t="s">
        <v>599</v>
      </c>
      <c r="D2" s="1634"/>
      <c r="E2" s="1633" t="s">
        <v>600</v>
      </c>
      <c r="F2" s="1633"/>
    </row>
    <row r="3" spans="2:27" x14ac:dyDescent="0.25">
      <c r="B3" s="1092" t="str">
        <f>RFP!C41</f>
        <v>Required</v>
      </c>
      <c r="C3" s="1092" t="s">
        <v>399</v>
      </c>
      <c r="D3" s="1092" t="s">
        <v>601</v>
      </c>
      <c r="E3" s="1093" t="s">
        <v>399</v>
      </c>
      <c r="F3" s="1093" t="s">
        <v>601</v>
      </c>
    </row>
    <row r="4" spans="2:27" x14ac:dyDescent="0.25">
      <c r="B4" s="1094">
        <f>RFP!F304</f>
        <v>0</v>
      </c>
      <c r="C4" s="1094" t="e">
        <f>'SF Illustration - 4 Plans'!F42+'SF Illustration - 4 Plans'!F51</f>
        <v>#VALUE!</v>
      </c>
      <c r="D4" s="1095" t="e">
        <f>C4/B4</f>
        <v>#VALUE!</v>
      </c>
      <c r="E4" s="1094" t="e">
        <f>'SF Illustration - 4 Plans'!F42+'SF Illustration - 4 Plans'!F49</f>
        <v>#VALUE!</v>
      </c>
      <c r="F4" s="1095" t="e">
        <f>E4/B4</f>
        <v>#VALUE!</v>
      </c>
    </row>
    <row r="5" spans="2:27" x14ac:dyDescent="0.25">
      <c r="F5" s="1096"/>
      <c r="G5" s="1097"/>
      <c r="H5" s="1096"/>
    </row>
    <row r="6" spans="2:27" x14ac:dyDescent="0.25">
      <c r="F6" s="1096"/>
      <c r="G6" s="1097"/>
      <c r="H6" s="1096"/>
    </row>
    <row r="7" spans="2:27" ht="15.75" hidden="1" thickBot="1" x14ac:dyDescent="0.3">
      <c r="B7" s="1091" t="s">
        <v>602</v>
      </c>
      <c r="C7" s="1098" t="str">
        <f>B3</f>
        <v>Required</v>
      </c>
      <c r="D7" s="1098"/>
      <c r="E7" s="1098"/>
      <c r="F7" s="1099"/>
      <c r="G7" s="1635" t="s">
        <v>603</v>
      </c>
      <c r="H7" s="1635"/>
      <c r="I7" s="1635"/>
      <c r="J7" s="1635"/>
      <c r="L7" s="1633" t="s">
        <v>604</v>
      </c>
      <c r="M7" s="1633"/>
      <c r="N7" s="1633"/>
      <c r="O7" s="1633"/>
      <c r="X7" s="1169"/>
      <c r="Y7" s="1169"/>
      <c r="Z7" s="1169"/>
      <c r="AA7" s="1169"/>
    </row>
    <row r="8" spans="2:27" s="1100" customFormat="1" ht="15" hidden="1" customHeight="1" thickBot="1" x14ac:dyDescent="0.3">
      <c r="B8" s="1626" t="s">
        <v>172</v>
      </c>
      <c r="C8" s="1620"/>
      <c r="D8" s="1620" t="s">
        <v>605</v>
      </c>
      <c r="E8" s="1621"/>
      <c r="F8" s="1101"/>
      <c r="G8" s="1626" t="s">
        <v>172</v>
      </c>
      <c r="H8" s="1620"/>
      <c r="I8" s="1620" t="s">
        <v>605</v>
      </c>
      <c r="J8" s="1621"/>
      <c r="L8" s="1626" t="s">
        <v>172</v>
      </c>
      <c r="M8" s="1620"/>
      <c r="N8" s="1620" t="s">
        <v>605</v>
      </c>
      <c r="O8" s="1621"/>
      <c r="X8" s="1169"/>
      <c r="Y8" s="1169"/>
      <c r="Z8" s="1169"/>
      <c r="AA8" s="1169"/>
    </row>
    <row r="9" spans="2:27" s="1104" customFormat="1" ht="14.25" hidden="1" customHeight="1" x14ac:dyDescent="0.25">
      <c r="B9" s="1124">
        <f>RFP!D71</f>
        <v>0</v>
      </c>
      <c r="C9" s="1125">
        <f>RFP!G71</f>
        <v>0</v>
      </c>
      <c r="D9" s="1126">
        <f>RFP!D105</f>
        <v>0</v>
      </c>
      <c r="E9" s="1127">
        <f>RFP!G105</f>
        <v>0</v>
      </c>
      <c r="G9" s="1124">
        <f>B9</f>
        <v>0</v>
      </c>
      <c r="H9" s="1111">
        <f>'Premium Equiv. - 4 Plans'!E9</f>
        <v>0</v>
      </c>
      <c r="I9" s="1132">
        <f>D9</f>
        <v>0</v>
      </c>
      <c r="J9" s="1110">
        <f>H9</f>
        <v>0</v>
      </c>
      <c r="L9" s="1102">
        <f>G9</f>
        <v>0</v>
      </c>
      <c r="M9" s="1105" t="e">
        <f>C9*D4</f>
        <v>#VALUE!</v>
      </c>
      <c r="N9" s="1106">
        <f>I9</f>
        <v>0</v>
      </c>
      <c r="O9" s="1107" t="e">
        <f>E9*D4</f>
        <v>#VALUE!</v>
      </c>
      <c r="X9" s="1169"/>
      <c r="Y9" s="1169"/>
      <c r="Z9" s="1169"/>
      <c r="AA9" s="1169"/>
    </row>
    <row r="10" spans="2:27" s="1104" customFormat="1" ht="14.25" hidden="1" customHeight="1" x14ac:dyDescent="0.25">
      <c r="B10" s="1128">
        <f>RFP!D72</f>
        <v>0</v>
      </c>
      <c r="C10" s="1129">
        <f>RFP!G72</f>
        <v>0</v>
      </c>
      <c r="D10" s="1130">
        <f>RFP!D106</f>
        <v>0</v>
      </c>
      <c r="E10" s="1131">
        <f>RFP!G106</f>
        <v>0</v>
      </c>
      <c r="G10" s="1128">
        <f t="shared" ref="G10:G12" si="0">B10</f>
        <v>0</v>
      </c>
      <c r="H10" s="1111">
        <f>'Premium Equiv. - 4 Plans'!E10</f>
        <v>0</v>
      </c>
      <c r="I10" s="1133">
        <f t="shared" ref="I10:I12" si="1">D10</f>
        <v>0</v>
      </c>
      <c r="J10" s="1109">
        <f>H10</f>
        <v>0</v>
      </c>
      <c r="L10" s="1128">
        <f t="shared" ref="L10:L12" si="2">G10</f>
        <v>0</v>
      </c>
      <c r="M10" s="1108" t="e">
        <f>C10*D4</f>
        <v>#VALUE!</v>
      </c>
      <c r="N10" s="1133">
        <f t="shared" ref="N10:N12" si="3">I10</f>
        <v>0</v>
      </c>
      <c r="O10" s="1109" t="e">
        <f>E10*D4</f>
        <v>#VALUE!</v>
      </c>
      <c r="X10" s="1169"/>
      <c r="Y10" s="1169"/>
      <c r="Z10" s="1169"/>
      <c r="AA10" s="1169"/>
    </row>
    <row r="11" spans="2:27" s="1104" customFormat="1" ht="14.25" hidden="1" customHeight="1" x14ac:dyDescent="0.25">
      <c r="B11" s="1128">
        <f>RFP!D73</f>
        <v>0</v>
      </c>
      <c r="C11" s="1129">
        <f>RFP!G73</f>
        <v>0</v>
      </c>
      <c r="D11" s="1130">
        <f>RFP!D107</f>
        <v>0</v>
      </c>
      <c r="E11" s="1131">
        <f>RFP!G107</f>
        <v>0</v>
      </c>
      <c r="G11" s="1128">
        <f t="shared" si="0"/>
        <v>0</v>
      </c>
      <c r="H11" s="1111">
        <f>'Premium Equiv. - 4 Plans'!E11</f>
        <v>0</v>
      </c>
      <c r="I11" s="1133">
        <f t="shared" si="1"/>
        <v>0</v>
      </c>
      <c r="J11" s="1109">
        <f>H11</f>
        <v>0</v>
      </c>
      <c r="L11" s="1128">
        <f t="shared" si="2"/>
        <v>0</v>
      </c>
      <c r="M11" s="1108" t="e">
        <f>C11*D4</f>
        <v>#VALUE!</v>
      </c>
      <c r="N11" s="1133">
        <f t="shared" si="3"/>
        <v>0</v>
      </c>
      <c r="O11" s="1109" t="e">
        <f>E11*D4</f>
        <v>#VALUE!</v>
      </c>
      <c r="X11" s="1169"/>
      <c r="Y11" s="1169"/>
      <c r="Z11" s="1169"/>
      <c r="AA11" s="1169"/>
    </row>
    <row r="12" spans="2:27" s="1104" customFormat="1" ht="14.25" hidden="1" customHeight="1" x14ac:dyDescent="0.25">
      <c r="B12" s="1124">
        <f>RFP!D74</f>
        <v>0</v>
      </c>
      <c r="C12" s="1125">
        <f>RFP!G74</f>
        <v>0</v>
      </c>
      <c r="D12" s="1126">
        <f>RFP!D108</f>
        <v>0</v>
      </c>
      <c r="E12" s="1127">
        <f>RFP!G108</f>
        <v>0</v>
      </c>
      <c r="G12" s="1124">
        <f t="shared" si="0"/>
        <v>0</v>
      </c>
      <c r="H12" s="1111">
        <f>'Premium Equiv. - 4 Plans'!E12</f>
        <v>0</v>
      </c>
      <c r="I12" s="1132">
        <f t="shared" si="1"/>
        <v>0</v>
      </c>
      <c r="J12" s="1134">
        <f>H12</f>
        <v>0</v>
      </c>
      <c r="L12" s="1124">
        <f t="shared" si="2"/>
        <v>0</v>
      </c>
      <c r="M12" s="1111" t="e">
        <f>C12*D4</f>
        <v>#VALUE!</v>
      </c>
      <c r="N12" s="1132">
        <f t="shared" si="3"/>
        <v>0</v>
      </c>
      <c r="O12" s="1134" t="e">
        <f>E12*D4</f>
        <v>#VALUE!</v>
      </c>
      <c r="X12" s="1169"/>
      <c r="Y12" s="1169"/>
      <c r="Z12" s="1169"/>
      <c r="AA12" s="1169"/>
    </row>
    <row r="13" spans="2:27" s="1104" customFormat="1" ht="14.25" hidden="1" customHeight="1" x14ac:dyDescent="0.25">
      <c r="B13" s="1609">
        <f>C9*B9+C10*B10+C11*B11+C12*B12</f>
        <v>0</v>
      </c>
      <c r="C13" s="1610"/>
      <c r="D13" s="1612">
        <f>E9*D9+E10*D10+E11*D11+E12*D12</f>
        <v>0</v>
      </c>
      <c r="E13" s="1613"/>
      <c r="G13" s="1609">
        <f>H9*G9+H10*G10+H11*G11+H12*G12</f>
        <v>0</v>
      </c>
      <c r="H13" s="1610"/>
      <c r="I13" s="1612">
        <f>J9*I9+J10*I10+J11*I11+J12*I12</f>
        <v>0</v>
      </c>
      <c r="J13" s="1613"/>
      <c r="L13" s="1609" t="e">
        <f>M9*L9+M10*L10+M11*L11+M12*L12</f>
        <v>#VALUE!</v>
      </c>
      <c r="M13" s="1610"/>
      <c r="N13" s="1612" t="e">
        <f>O9*N9+O10*N10+O11*N11+O12*N12</f>
        <v>#VALUE!</v>
      </c>
      <c r="O13" s="1613"/>
      <c r="X13" s="1169"/>
      <c r="Y13" s="1169"/>
      <c r="Z13" s="1169"/>
      <c r="AA13" s="1169"/>
    </row>
    <row r="14" spans="2:27" s="1104" customFormat="1" ht="14.25" hidden="1" customHeight="1" thickBot="1" x14ac:dyDescent="0.3">
      <c r="B14" s="1614">
        <f>B13*12</f>
        <v>0</v>
      </c>
      <c r="C14" s="1615"/>
      <c r="D14" s="1617">
        <f>D13*12</f>
        <v>0</v>
      </c>
      <c r="E14" s="1618"/>
      <c r="G14" s="1614">
        <f>G13*12</f>
        <v>0</v>
      </c>
      <c r="H14" s="1615"/>
      <c r="I14" s="1617">
        <f>I13*12</f>
        <v>0</v>
      </c>
      <c r="J14" s="1618"/>
      <c r="L14" s="1614" t="e">
        <f>L13*12</f>
        <v>#VALUE!</v>
      </c>
      <c r="M14" s="1615"/>
      <c r="N14" s="1617" t="e">
        <f>N13*12</f>
        <v>#VALUE!</v>
      </c>
      <c r="O14" s="1618"/>
      <c r="X14" s="1169"/>
      <c r="Y14" s="1169"/>
      <c r="Z14" s="1169"/>
      <c r="AA14" s="1169"/>
    </row>
    <row r="15" spans="2:27" s="1104" customFormat="1" ht="14.25" hidden="1" customHeight="1" thickBot="1" x14ac:dyDescent="0.3">
      <c r="B15" s="1601">
        <f>B14+D14</f>
        <v>0</v>
      </c>
      <c r="C15" s="1602"/>
      <c r="D15" s="1602"/>
      <c r="E15" s="1603"/>
      <c r="G15" s="1601">
        <f>G14+I14</f>
        <v>0</v>
      </c>
      <c r="H15" s="1631"/>
      <c r="I15" s="1631"/>
      <c r="J15" s="1632"/>
      <c r="L15" s="1601" t="e">
        <f>N14+L14</f>
        <v>#VALUE!</v>
      </c>
      <c r="M15" s="1631"/>
      <c r="N15" s="1631"/>
      <c r="O15" s="1632"/>
      <c r="X15" s="1169"/>
      <c r="Y15" s="1169"/>
      <c r="Z15" s="1169"/>
      <c r="AA15" s="1169"/>
    </row>
    <row r="16" spans="2:27" hidden="1" x14ac:dyDescent="0.25">
      <c r="X16" s="1169"/>
      <c r="Y16" s="1169"/>
      <c r="Z16" s="1169"/>
      <c r="AA16" s="1169"/>
    </row>
    <row r="17" spans="2:28" ht="15.75" hidden="1" thickBot="1" x14ac:dyDescent="0.3">
      <c r="G17" s="1633" t="s">
        <v>606</v>
      </c>
      <c r="H17" s="1633"/>
      <c r="I17" s="1633"/>
      <c r="J17" s="1633"/>
      <c r="L17" s="1633" t="s">
        <v>607</v>
      </c>
      <c r="M17" s="1633"/>
      <c r="N17" s="1633"/>
      <c r="O17" s="1633"/>
      <c r="X17" s="1169"/>
      <c r="Y17" s="1169"/>
      <c r="Z17" s="1169"/>
      <c r="AA17" s="1169"/>
    </row>
    <row r="18" spans="2:28" s="1104" customFormat="1" ht="15" hidden="1" customHeight="1" thickBot="1" x14ac:dyDescent="0.3">
      <c r="G18" s="1626" t="s">
        <v>172</v>
      </c>
      <c r="H18" s="1620"/>
      <c r="I18" s="1620" t="s">
        <v>605</v>
      </c>
      <c r="J18" s="1621"/>
      <c r="L18" s="1626" t="s">
        <v>172</v>
      </c>
      <c r="M18" s="1620"/>
      <c r="N18" s="1620" t="s">
        <v>605</v>
      </c>
      <c r="O18" s="1621"/>
      <c r="X18" s="1169"/>
      <c r="Y18" s="1169"/>
      <c r="Z18" s="1169"/>
      <c r="AA18" s="1169"/>
    </row>
    <row r="19" spans="2:28" s="1104" customFormat="1" ht="14.25" hidden="1" customHeight="1" x14ac:dyDescent="0.25">
      <c r="G19" s="1102">
        <f>B9</f>
        <v>0</v>
      </c>
      <c r="H19" s="1105">
        <f>'Premium Equiv. - 4 Plans'!D9</f>
        <v>0</v>
      </c>
      <c r="I19" s="1106">
        <f>D9</f>
        <v>0</v>
      </c>
      <c r="J19" s="1107">
        <f>H19</f>
        <v>0</v>
      </c>
      <c r="L19" s="1102">
        <f>B9</f>
        <v>0</v>
      </c>
      <c r="M19" s="1105" t="e">
        <f>C9*$F$4</f>
        <v>#VALUE!</v>
      </c>
      <c r="N19" s="1106">
        <f>D9</f>
        <v>0</v>
      </c>
      <c r="O19" s="1107" t="e">
        <f>E9*$F$4</f>
        <v>#VALUE!</v>
      </c>
      <c r="X19" s="1169"/>
      <c r="Y19" s="1169"/>
      <c r="Z19" s="1169"/>
      <c r="AA19" s="1169"/>
    </row>
    <row r="20" spans="2:28" s="1104" customFormat="1" ht="14.25" hidden="1" customHeight="1" x14ac:dyDescent="0.25">
      <c r="G20" s="1128">
        <f t="shared" ref="G20:G22" si="4">B10</f>
        <v>0</v>
      </c>
      <c r="H20" s="1108">
        <f>'Premium Equiv. - 4 Plans'!D10</f>
        <v>0</v>
      </c>
      <c r="I20" s="1133">
        <f t="shared" ref="I20:I22" si="5">D10</f>
        <v>0</v>
      </c>
      <c r="J20" s="1109">
        <f t="shared" ref="J20:J22" si="6">H20</f>
        <v>0</v>
      </c>
      <c r="L20" s="1128">
        <f t="shared" ref="L20:L22" si="7">B10</f>
        <v>0</v>
      </c>
      <c r="M20" s="1108" t="e">
        <f t="shared" ref="M20:M21" si="8">C10*$F$4</f>
        <v>#VALUE!</v>
      </c>
      <c r="N20" s="1133">
        <f t="shared" ref="N20:N22" si="9">D10</f>
        <v>0</v>
      </c>
      <c r="O20" s="1109" t="e">
        <f t="shared" ref="O20:O22" si="10">E10*$F$4</f>
        <v>#VALUE!</v>
      </c>
      <c r="X20" s="1169"/>
      <c r="Y20" s="1169"/>
      <c r="Z20" s="1169"/>
      <c r="AA20" s="1169"/>
    </row>
    <row r="21" spans="2:28" s="1104" customFormat="1" ht="14.25" hidden="1" customHeight="1" x14ac:dyDescent="0.25">
      <c r="G21" s="1128">
        <f t="shared" si="4"/>
        <v>0</v>
      </c>
      <c r="H21" s="1108">
        <f>'Premium Equiv. - 4 Plans'!D11</f>
        <v>0</v>
      </c>
      <c r="I21" s="1133">
        <f t="shared" si="5"/>
        <v>0</v>
      </c>
      <c r="J21" s="1109">
        <f t="shared" si="6"/>
        <v>0</v>
      </c>
      <c r="L21" s="1128">
        <f t="shared" si="7"/>
        <v>0</v>
      </c>
      <c r="M21" s="1108" t="e">
        <f t="shared" si="8"/>
        <v>#VALUE!</v>
      </c>
      <c r="N21" s="1133">
        <f t="shared" si="9"/>
        <v>0</v>
      </c>
      <c r="O21" s="1109" t="e">
        <f t="shared" si="10"/>
        <v>#VALUE!</v>
      </c>
      <c r="X21" s="1169"/>
      <c r="Y21" s="1169"/>
      <c r="Z21" s="1169"/>
      <c r="AA21" s="1169"/>
    </row>
    <row r="22" spans="2:28" s="1104" customFormat="1" ht="14.25" hidden="1" customHeight="1" x14ac:dyDescent="0.25">
      <c r="G22" s="1124">
        <f t="shared" si="4"/>
        <v>0</v>
      </c>
      <c r="H22" s="1111">
        <f>'Premium Equiv. - 4 Plans'!D12</f>
        <v>0</v>
      </c>
      <c r="I22" s="1132">
        <f t="shared" si="5"/>
        <v>0</v>
      </c>
      <c r="J22" s="1110">
        <f t="shared" si="6"/>
        <v>0</v>
      </c>
      <c r="L22" s="1124">
        <f t="shared" si="7"/>
        <v>0</v>
      </c>
      <c r="M22" s="1111" t="e">
        <f>C12*$F$4</f>
        <v>#VALUE!</v>
      </c>
      <c r="N22" s="1132">
        <f t="shared" si="9"/>
        <v>0</v>
      </c>
      <c r="O22" s="1110" t="e">
        <f t="shared" si="10"/>
        <v>#VALUE!</v>
      </c>
      <c r="X22" s="1169"/>
      <c r="Y22" s="1169"/>
      <c r="Z22" s="1169"/>
      <c r="AA22" s="1169"/>
    </row>
    <row r="23" spans="2:28" s="1104" customFormat="1" ht="14.25" hidden="1" customHeight="1" x14ac:dyDescent="0.25">
      <c r="G23" s="1609">
        <f>H19*G19+H20*G20+H21*G21+H22*G22</f>
        <v>0</v>
      </c>
      <c r="H23" s="1610"/>
      <c r="I23" s="1612">
        <f>J19*I19+J20*I20+J21*I21+J22*I22</f>
        <v>0</v>
      </c>
      <c r="J23" s="1613"/>
      <c r="L23" s="1609" t="e">
        <f>M19*L19+M20*L20+M21*L21+M22*L22</f>
        <v>#VALUE!</v>
      </c>
      <c r="M23" s="1610"/>
      <c r="N23" s="1612" t="e">
        <f>O19*N19+O20*N20+O21*N21+O22*N22</f>
        <v>#VALUE!</v>
      </c>
      <c r="O23" s="1613"/>
      <c r="X23" s="1169"/>
      <c r="Y23" s="1169"/>
      <c r="Z23" s="1169"/>
      <c r="AA23" s="1169"/>
    </row>
    <row r="24" spans="2:28" s="1104" customFormat="1" ht="14.25" hidden="1" customHeight="1" thickBot="1" x14ac:dyDescent="0.3">
      <c r="G24" s="1614">
        <f>G23*12</f>
        <v>0</v>
      </c>
      <c r="H24" s="1615"/>
      <c r="I24" s="1617">
        <f>I23*12</f>
        <v>0</v>
      </c>
      <c r="J24" s="1618"/>
      <c r="L24" s="1614" t="e">
        <f>L23*12</f>
        <v>#VALUE!</v>
      </c>
      <c r="M24" s="1615"/>
      <c r="N24" s="1616" t="e">
        <f>N23*12</f>
        <v>#VALUE!</v>
      </c>
      <c r="O24" s="1618"/>
      <c r="X24" s="1169"/>
      <c r="Y24" s="1169"/>
      <c r="Z24" s="1169"/>
      <c r="AA24" s="1169"/>
    </row>
    <row r="25" spans="2:28" s="1104" customFormat="1" ht="14.25" hidden="1" customHeight="1" thickBot="1" x14ac:dyDescent="0.3">
      <c r="G25" s="1601">
        <f>I24+G24</f>
        <v>0</v>
      </c>
      <c r="H25" s="1631"/>
      <c r="I25" s="1631"/>
      <c r="J25" s="1632"/>
      <c r="L25" s="1601" t="e">
        <f>N24+L24</f>
        <v>#VALUE!</v>
      </c>
      <c r="M25" s="1602"/>
      <c r="N25" s="1602"/>
      <c r="O25" s="1603"/>
      <c r="X25" s="1169"/>
      <c r="Y25" s="1169"/>
      <c r="Z25" s="1169"/>
      <c r="AA25" s="1169"/>
    </row>
    <row r="26" spans="2:28" hidden="1" x14ac:dyDescent="0.25"/>
    <row r="27" spans="2:28" hidden="1" x14ac:dyDescent="0.25"/>
    <row r="29" spans="2:28" ht="15.75" thickBot="1" x14ac:dyDescent="0.3">
      <c r="B29" s="1172" t="s">
        <v>602</v>
      </c>
      <c r="C29" s="1173" t="str">
        <f>C7</f>
        <v>Required</v>
      </c>
      <c r="D29" s="1098"/>
      <c r="E29" s="1098"/>
      <c r="L29" s="1171" t="s">
        <v>603</v>
      </c>
      <c r="M29" s="1166"/>
      <c r="N29" s="1166"/>
      <c r="O29" s="1166"/>
      <c r="U29" s="1619" t="s">
        <v>604</v>
      </c>
      <c r="V29" s="1619"/>
      <c r="W29" s="1619"/>
      <c r="X29" s="1619"/>
    </row>
    <row r="30" spans="2:28" ht="15.75" thickBot="1" x14ac:dyDescent="0.3">
      <c r="B30" s="1626">
        <f>RFP!G84</f>
        <v>0</v>
      </c>
      <c r="C30" s="1620"/>
      <c r="D30" s="1620">
        <f>RFP!G116</f>
        <v>0</v>
      </c>
      <c r="E30" s="1627"/>
      <c r="F30" s="1620">
        <f>RFP!G147</f>
        <v>0</v>
      </c>
      <c r="G30" s="1620"/>
      <c r="H30" s="1620">
        <f>RFP!G175</f>
        <v>0</v>
      </c>
      <c r="I30" s="1621"/>
      <c r="L30" s="1604">
        <f>Underwriting!B45</f>
        <v>0</v>
      </c>
      <c r="M30" s="1605"/>
      <c r="N30" s="1606">
        <f>Underwriting!C45</f>
        <v>0</v>
      </c>
      <c r="O30" s="1605"/>
      <c r="P30" s="1606">
        <f>Underwriting!D45</f>
        <v>0</v>
      </c>
      <c r="Q30" s="1605"/>
      <c r="R30" s="1606">
        <f>Underwriting!F45</f>
        <v>0</v>
      </c>
      <c r="S30" s="1608"/>
      <c r="U30" s="1604">
        <f>L30</f>
        <v>0</v>
      </c>
      <c r="V30" s="1605"/>
      <c r="W30" s="1606">
        <f t="shared" ref="W30" si="11">N30</f>
        <v>0</v>
      </c>
      <c r="X30" s="1605"/>
      <c r="Y30" s="1606">
        <f t="shared" ref="Y30" si="12">P30</f>
        <v>0</v>
      </c>
      <c r="Z30" s="1605"/>
      <c r="AA30" s="1607">
        <f t="shared" ref="AA30" si="13">R30</f>
        <v>0</v>
      </c>
      <c r="AB30" s="1608"/>
    </row>
    <row r="31" spans="2:28" x14ac:dyDescent="0.25">
      <c r="B31" s="1124">
        <f>RFP!F71</f>
        <v>0</v>
      </c>
      <c r="C31" s="1125">
        <f>RFP!G71</f>
        <v>0</v>
      </c>
      <c r="D31" s="1126">
        <f>RFP!F105</f>
        <v>0</v>
      </c>
      <c r="E31" s="1168">
        <f>RFP!G105</f>
        <v>0</v>
      </c>
      <c r="F31" s="1210">
        <f>RFP!F136</f>
        <v>0</v>
      </c>
      <c r="G31" s="1211">
        <f>RFP!G136</f>
        <v>0</v>
      </c>
      <c r="H31" s="1210">
        <f>RFP!F164</f>
        <v>0</v>
      </c>
      <c r="I31" s="1212">
        <f>RFP!G164</f>
        <v>0</v>
      </c>
      <c r="L31" s="1102">
        <f>B31</f>
        <v>0</v>
      </c>
      <c r="M31" s="1105">
        <f>'Premium Equiv. - 4 Plans'!E9</f>
        <v>0</v>
      </c>
      <c r="N31" s="1103">
        <f>D31</f>
        <v>0</v>
      </c>
      <c r="O31" s="1105">
        <f>M31</f>
        <v>0</v>
      </c>
      <c r="P31" s="1103">
        <f>F31</f>
        <v>0</v>
      </c>
      <c r="Q31" s="1105">
        <f>O31</f>
        <v>0</v>
      </c>
      <c r="R31" s="1106">
        <f>H31</f>
        <v>0</v>
      </c>
      <c r="S31" s="1107">
        <f>Q31</f>
        <v>0</v>
      </c>
      <c r="U31" s="1102">
        <f>B31</f>
        <v>0</v>
      </c>
      <c r="V31" s="1105" t="e">
        <f>C31*$D$4</f>
        <v>#VALUE!</v>
      </c>
      <c r="W31" s="1106">
        <f>D31</f>
        <v>0</v>
      </c>
      <c r="X31" s="1105" t="e">
        <f>E31*$D$4</f>
        <v>#VALUE!</v>
      </c>
      <c r="Y31" s="1106">
        <f>F31</f>
        <v>0</v>
      </c>
      <c r="Z31" s="1105" t="e">
        <f>G31*$D$4</f>
        <v>#VALUE!</v>
      </c>
      <c r="AA31" s="1106">
        <f>H31</f>
        <v>0</v>
      </c>
      <c r="AB31" s="1107" t="e">
        <f>I31*$D$4</f>
        <v>#VALUE!</v>
      </c>
    </row>
    <row r="32" spans="2:28" x14ac:dyDescent="0.25">
      <c r="B32" s="1124">
        <f>RFP!F72</f>
        <v>0</v>
      </c>
      <c r="C32" s="1125">
        <f>RFP!G72</f>
        <v>0</v>
      </c>
      <c r="D32" s="1126">
        <f>RFP!F106</f>
        <v>0</v>
      </c>
      <c r="E32" s="1168">
        <f>RFP!G106</f>
        <v>0</v>
      </c>
      <c r="F32" s="1210">
        <f>RFP!F137</f>
        <v>0</v>
      </c>
      <c r="G32" s="1211">
        <f>RFP!G137</f>
        <v>0</v>
      </c>
      <c r="H32" s="1210">
        <f>RFP!F165</f>
        <v>0</v>
      </c>
      <c r="I32" s="1212">
        <f>RFP!G165</f>
        <v>0</v>
      </c>
      <c r="L32" s="1128">
        <f t="shared" ref="L32:L34" si="14">B32</f>
        <v>0</v>
      </c>
      <c r="M32" s="1108">
        <f>'Premium Equiv. - 4 Plans'!E10</f>
        <v>0</v>
      </c>
      <c r="N32" s="1130">
        <f t="shared" ref="N32:N34" si="15">D32</f>
        <v>0</v>
      </c>
      <c r="O32" s="1108">
        <f>M32</f>
        <v>0</v>
      </c>
      <c r="P32" s="1130">
        <f t="shared" ref="P32:P34" si="16">F32</f>
        <v>0</v>
      </c>
      <c r="Q32" s="1108">
        <f>O32</f>
        <v>0</v>
      </c>
      <c r="R32" s="1133">
        <f t="shared" ref="R32:R34" si="17">H32</f>
        <v>0</v>
      </c>
      <c r="S32" s="1109">
        <f>Q32</f>
        <v>0</v>
      </c>
      <c r="U32" s="1128">
        <f t="shared" ref="U32:U34" si="18">B32</f>
        <v>0</v>
      </c>
      <c r="V32" s="1108" t="e">
        <f t="shared" ref="V32:AB34" si="19">C32*$D$4</f>
        <v>#VALUE!</v>
      </c>
      <c r="W32" s="1133">
        <f t="shared" ref="W32:W34" si="20">D32</f>
        <v>0</v>
      </c>
      <c r="X32" s="1108" t="e">
        <f t="shared" si="19"/>
        <v>#VALUE!</v>
      </c>
      <c r="Y32" s="1133">
        <f t="shared" ref="Y32:Y34" si="21">F32</f>
        <v>0</v>
      </c>
      <c r="Z32" s="1108" t="e">
        <f t="shared" si="19"/>
        <v>#VALUE!</v>
      </c>
      <c r="AA32" s="1133">
        <f t="shared" ref="AA32:AA34" si="22">H32</f>
        <v>0</v>
      </c>
      <c r="AB32" s="1109" t="e">
        <f t="shared" si="19"/>
        <v>#VALUE!</v>
      </c>
    </row>
    <row r="33" spans="2:28" x14ac:dyDescent="0.25">
      <c r="B33" s="1124">
        <f>RFP!F73</f>
        <v>0</v>
      </c>
      <c r="C33" s="1125">
        <f>RFP!G73</f>
        <v>0</v>
      </c>
      <c r="D33" s="1126">
        <f>RFP!F107</f>
        <v>0</v>
      </c>
      <c r="E33" s="1168">
        <f>RFP!G107</f>
        <v>0</v>
      </c>
      <c r="F33" s="1210">
        <f>RFP!F138</f>
        <v>0</v>
      </c>
      <c r="G33" s="1211">
        <f>RFP!G138</f>
        <v>0</v>
      </c>
      <c r="H33" s="1210">
        <f>RFP!F166</f>
        <v>0</v>
      </c>
      <c r="I33" s="1212">
        <f>RFP!G166</f>
        <v>0</v>
      </c>
      <c r="L33" s="1128">
        <f t="shared" si="14"/>
        <v>0</v>
      </c>
      <c r="M33" s="1108">
        <f>'Premium Equiv. - 4 Plans'!E11</f>
        <v>0</v>
      </c>
      <c r="N33" s="1130">
        <f t="shared" si="15"/>
        <v>0</v>
      </c>
      <c r="O33" s="1108">
        <f>M33</f>
        <v>0</v>
      </c>
      <c r="P33" s="1130">
        <f t="shared" si="16"/>
        <v>0</v>
      </c>
      <c r="Q33" s="1108">
        <f>O33</f>
        <v>0</v>
      </c>
      <c r="R33" s="1133">
        <f t="shared" si="17"/>
        <v>0</v>
      </c>
      <c r="S33" s="1109">
        <f>Q33</f>
        <v>0</v>
      </c>
      <c r="U33" s="1128">
        <f t="shared" si="18"/>
        <v>0</v>
      </c>
      <c r="V33" s="1108" t="e">
        <f t="shared" si="19"/>
        <v>#VALUE!</v>
      </c>
      <c r="W33" s="1133">
        <f t="shared" si="20"/>
        <v>0</v>
      </c>
      <c r="X33" s="1108" t="e">
        <f t="shared" si="19"/>
        <v>#VALUE!</v>
      </c>
      <c r="Y33" s="1133">
        <f t="shared" si="21"/>
        <v>0</v>
      </c>
      <c r="Z33" s="1108" t="e">
        <f t="shared" si="19"/>
        <v>#VALUE!</v>
      </c>
      <c r="AA33" s="1133">
        <f t="shared" si="22"/>
        <v>0</v>
      </c>
      <c r="AB33" s="1109" t="e">
        <f t="shared" si="19"/>
        <v>#VALUE!</v>
      </c>
    </row>
    <row r="34" spans="2:28" x14ac:dyDescent="0.25">
      <c r="B34" s="1124">
        <f>RFP!F74</f>
        <v>0</v>
      </c>
      <c r="C34" s="1125">
        <f>RFP!G74</f>
        <v>0</v>
      </c>
      <c r="D34" s="1126">
        <f>RFP!F108</f>
        <v>0</v>
      </c>
      <c r="E34" s="1168">
        <f>RFP!G108</f>
        <v>0</v>
      </c>
      <c r="F34" s="1210">
        <f>RFP!F139</f>
        <v>0</v>
      </c>
      <c r="G34" s="1211">
        <f>RFP!G139</f>
        <v>0</v>
      </c>
      <c r="H34" s="1210">
        <f>RFP!F167</f>
        <v>0</v>
      </c>
      <c r="I34" s="1212">
        <f>RFP!G167</f>
        <v>0</v>
      </c>
      <c r="L34" s="1124">
        <f t="shared" si="14"/>
        <v>0</v>
      </c>
      <c r="M34" s="1111">
        <f>'Premium Equiv. - 4 Plans'!E12</f>
        <v>0</v>
      </c>
      <c r="N34" s="1126">
        <f t="shared" si="15"/>
        <v>0</v>
      </c>
      <c r="O34" s="1170">
        <f>M34</f>
        <v>0</v>
      </c>
      <c r="P34" s="1126">
        <f t="shared" si="16"/>
        <v>0</v>
      </c>
      <c r="Q34" s="1170">
        <f>O34</f>
        <v>0</v>
      </c>
      <c r="R34" s="1132">
        <f t="shared" si="17"/>
        <v>0</v>
      </c>
      <c r="S34" s="1134">
        <f>Q34</f>
        <v>0</v>
      </c>
      <c r="U34" s="1124">
        <f t="shared" si="18"/>
        <v>0</v>
      </c>
      <c r="V34" s="1111" t="e">
        <f t="shared" si="19"/>
        <v>#VALUE!</v>
      </c>
      <c r="W34" s="1132">
        <f t="shared" si="20"/>
        <v>0</v>
      </c>
      <c r="X34" s="1111" t="e">
        <f t="shared" si="19"/>
        <v>#VALUE!</v>
      </c>
      <c r="Y34" s="1132">
        <f t="shared" si="21"/>
        <v>0</v>
      </c>
      <c r="Z34" s="1111" t="e">
        <f t="shared" si="19"/>
        <v>#VALUE!</v>
      </c>
      <c r="AA34" s="1132">
        <f t="shared" si="22"/>
        <v>0</v>
      </c>
      <c r="AB34" s="1110" t="e">
        <f t="shared" si="19"/>
        <v>#VALUE!</v>
      </c>
    </row>
    <row r="35" spans="2:28" x14ac:dyDescent="0.25">
      <c r="B35" s="1609">
        <f>C31*B31+C32*B32+C33*B33+C34*B34</f>
        <v>0</v>
      </c>
      <c r="C35" s="1610"/>
      <c r="D35" s="1612">
        <f>E31*D31+E32*D32+E33*D33+E34*D34</f>
        <v>0</v>
      </c>
      <c r="E35" s="1612"/>
      <c r="F35" s="1622">
        <f>SUMPRODUCT(F31:F34,G31:G34)</f>
        <v>0</v>
      </c>
      <c r="G35" s="1622"/>
      <c r="H35" s="1622">
        <f>SUMPRODUCT(H31:H34,I31:I34)</f>
        <v>0</v>
      </c>
      <c r="I35" s="1624"/>
      <c r="L35" s="1609">
        <f>M31*L31+M32*L32+M33*L33+M34*L34</f>
        <v>0</v>
      </c>
      <c r="M35" s="1610"/>
      <c r="N35" s="1611">
        <f>O31*N31+O32*N32+O33*N33+O34*N34</f>
        <v>0</v>
      </c>
      <c r="O35" s="1610"/>
      <c r="P35" s="1611">
        <f>Q31*P31+Q32*P32+Q33*P33+Q34*P34</f>
        <v>0</v>
      </c>
      <c r="Q35" s="1610"/>
      <c r="R35" s="1612">
        <f>S31*R31+S32*R32+S33*R33+S34*R34</f>
        <v>0</v>
      </c>
      <c r="S35" s="1613"/>
      <c r="U35" s="1609" t="e">
        <f>V31*U31+V32*U32+V33*U33+V34*U34</f>
        <v>#VALUE!</v>
      </c>
      <c r="V35" s="1610"/>
      <c r="W35" s="1611" t="e">
        <f>X31*W31+X32*W32+X33*W33+X34*W34</f>
        <v>#VALUE!</v>
      </c>
      <c r="X35" s="1610"/>
      <c r="Y35" s="1611" t="e">
        <f>Z31*Y31+Z32*Y32+Z33*Y33+Z34*Y34</f>
        <v>#VALUE!</v>
      </c>
      <c r="Z35" s="1610"/>
      <c r="AA35" s="1612" t="e">
        <f>AB31*AA31+AB32*AA32+AB33*AA33+AB34*AA34</f>
        <v>#VALUE!</v>
      </c>
      <c r="AB35" s="1613"/>
    </row>
    <row r="36" spans="2:28" ht="15.75" thickBot="1" x14ac:dyDescent="0.3">
      <c r="B36" s="1628">
        <f>B35*12</f>
        <v>0</v>
      </c>
      <c r="C36" s="1629"/>
      <c r="D36" s="1630">
        <f>D35*12</f>
        <v>0</v>
      </c>
      <c r="E36" s="1630"/>
      <c r="F36" s="1623">
        <f>F35*12</f>
        <v>0</v>
      </c>
      <c r="G36" s="1623"/>
      <c r="H36" s="1623">
        <f>H35*12</f>
        <v>0</v>
      </c>
      <c r="I36" s="1625"/>
      <c r="L36" s="1614">
        <f>L35*12</f>
        <v>0</v>
      </c>
      <c r="M36" s="1615"/>
      <c r="N36" s="1616">
        <f>N35*12</f>
        <v>0</v>
      </c>
      <c r="O36" s="1615"/>
      <c r="P36" s="1616">
        <f>P35*12</f>
        <v>0</v>
      </c>
      <c r="Q36" s="1615"/>
      <c r="R36" s="1617">
        <f>R35*12</f>
        <v>0</v>
      </c>
      <c r="S36" s="1618"/>
      <c r="U36" s="1614" t="e">
        <f>U35*12</f>
        <v>#VALUE!</v>
      </c>
      <c r="V36" s="1615"/>
      <c r="W36" s="1616" t="e">
        <f>W35*12</f>
        <v>#VALUE!</v>
      </c>
      <c r="X36" s="1615"/>
      <c r="Y36" s="1616" t="e">
        <f>Y35*12</f>
        <v>#VALUE!</v>
      </c>
      <c r="Z36" s="1615"/>
      <c r="AA36" s="1617" t="e">
        <f>AA35*12</f>
        <v>#VALUE!</v>
      </c>
      <c r="AB36" s="1618"/>
    </row>
    <row r="37" spans="2:28" ht="15.75" thickBot="1" x14ac:dyDescent="0.3">
      <c r="B37" s="1601">
        <f>B36+D36+F36+H36</f>
        <v>0</v>
      </c>
      <c r="C37" s="1602"/>
      <c r="D37" s="1602"/>
      <c r="E37" s="1602"/>
      <c r="F37" s="1602"/>
      <c r="G37" s="1602"/>
      <c r="H37" s="1602"/>
      <c r="I37" s="1603"/>
      <c r="L37" s="1601">
        <f>L36+N36+P36+R36</f>
        <v>0</v>
      </c>
      <c r="M37" s="1602"/>
      <c r="N37" s="1602"/>
      <c r="O37" s="1602"/>
      <c r="P37" s="1602"/>
      <c r="Q37" s="1602"/>
      <c r="R37" s="1602"/>
      <c r="S37" s="1603"/>
      <c r="U37" s="1601" t="e">
        <f>U36+W36+Y36+AA36</f>
        <v>#VALUE!</v>
      </c>
      <c r="V37" s="1602"/>
      <c r="W37" s="1602"/>
      <c r="X37" s="1602"/>
      <c r="Y37" s="1602"/>
      <c r="Z37" s="1602"/>
      <c r="AA37" s="1602"/>
      <c r="AB37" s="1603"/>
    </row>
    <row r="39" spans="2:28" ht="15.75" thickBot="1" x14ac:dyDescent="0.3">
      <c r="L39" s="1619" t="s">
        <v>606</v>
      </c>
      <c r="M39" s="1619"/>
      <c r="N39" s="1619"/>
      <c r="O39" s="1619"/>
      <c r="P39" s="1172"/>
      <c r="Q39" s="1172"/>
      <c r="R39" s="1172"/>
      <c r="S39" s="1172"/>
      <c r="T39" s="1172"/>
      <c r="U39" s="1619" t="s">
        <v>607</v>
      </c>
      <c r="V39" s="1619"/>
      <c r="W39" s="1619"/>
      <c r="X39" s="1619"/>
    </row>
    <row r="40" spans="2:28" ht="15.75" thickBot="1" x14ac:dyDescent="0.3">
      <c r="L40" s="1604">
        <f>L30</f>
        <v>0</v>
      </c>
      <c r="M40" s="1605"/>
      <c r="N40" s="1606">
        <f t="shared" ref="N40" si="23">N30</f>
        <v>0</v>
      </c>
      <c r="O40" s="1605"/>
      <c r="P40" s="1606">
        <f t="shared" ref="P40" si="24">P30</f>
        <v>0</v>
      </c>
      <c r="Q40" s="1605"/>
      <c r="R40" s="1607">
        <f t="shared" ref="R40" si="25">R30</f>
        <v>0</v>
      </c>
      <c r="S40" s="1608"/>
      <c r="U40" s="1604">
        <f>L30</f>
        <v>0</v>
      </c>
      <c r="V40" s="1605"/>
      <c r="W40" s="1606">
        <f t="shared" ref="W40" si="26">N30</f>
        <v>0</v>
      </c>
      <c r="X40" s="1605"/>
      <c r="Y40" s="1606">
        <f t="shared" ref="Y40" si="27">P30</f>
        <v>0</v>
      </c>
      <c r="Z40" s="1605"/>
      <c r="AA40" s="1606">
        <f t="shared" ref="AA40" si="28">R30</f>
        <v>0</v>
      </c>
      <c r="AB40" s="1608"/>
    </row>
    <row r="41" spans="2:28" x14ac:dyDescent="0.25">
      <c r="L41" s="1102">
        <f>L31</f>
        <v>0</v>
      </c>
      <c r="M41" s="1105">
        <f>'Premium Equiv. - 4 Plans'!D9</f>
        <v>0</v>
      </c>
      <c r="N41" s="1103">
        <f>N31</f>
        <v>0</v>
      </c>
      <c r="O41" s="1105">
        <f>M41</f>
        <v>0</v>
      </c>
      <c r="P41" s="1103">
        <f>P31</f>
        <v>0</v>
      </c>
      <c r="Q41" s="1105">
        <f>O41</f>
        <v>0</v>
      </c>
      <c r="R41" s="1106">
        <f>R31</f>
        <v>0</v>
      </c>
      <c r="S41" s="1107">
        <f>Q41</f>
        <v>0</v>
      </c>
      <c r="U41" s="1102">
        <f>B31</f>
        <v>0</v>
      </c>
      <c r="V41" s="1105" t="e">
        <f>C31*$F$4</f>
        <v>#VALUE!</v>
      </c>
      <c r="W41" s="1106">
        <f>D31</f>
        <v>0</v>
      </c>
      <c r="X41" s="1105" t="e">
        <f>E31*$F$4</f>
        <v>#VALUE!</v>
      </c>
      <c r="Y41" s="1106">
        <f>F31</f>
        <v>0</v>
      </c>
      <c r="Z41" s="1105" t="e">
        <f>G31*$F$4</f>
        <v>#VALUE!</v>
      </c>
      <c r="AA41" s="1106">
        <f>H31</f>
        <v>0</v>
      </c>
      <c r="AB41" s="1107" t="e">
        <f>I31*$F$4</f>
        <v>#VALUE!</v>
      </c>
    </row>
    <row r="42" spans="2:28" x14ac:dyDescent="0.25">
      <c r="L42" s="1128">
        <f t="shared" ref="L42:L44" si="29">L32</f>
        <v>0</v>
      </c>
      <c r="M42" s="1108">
        <f>'Premium Equiv. - 4 Plans'!D10</f>
        <v>0</v>
      </c>
      <c r="N42" s="1130">
        <f t="shared" ref="N42:N44" si="30">N32</f>
        <v>0</v>
      </c>
      <c r="O42" s="1108">
        <f>M42</f>
        <v>0</v>
      </c>
      <c r="P42" s="1130">
        <f t="shared" ref="P42:P44" si="31">P32</f>
        <v>0</v>
      </c>
      <c r="Q42" s="1108">
        <f>O42</f>
        <v>0</v>
      </c>
      <c r="R42" s="1133">
        <f t="shared" ref="R42:R44" si="32">R32</f>
        <v>0</v>
      </c>
      <c r="S42" s="1109">
        <f>Q42</f>
        <v>0</v>
      </c>
      <c r="U42" s="1128">
        <f t="shared" ref="U42:U44" si="33">B32</f>
        <v>0</v>
      </c>
      <c r="V42" s="1108" t="e">
        <f t="shared" ref="V42:AB44" si="34">C32*$F$4</f>
        <v>#VALUE!</v>
      </c>
      <c r="W42" s="1133">
        <f t="shared" ref="W42:W44" si="35">D32</f>
        <v>0</v>
      </c>
      <c r="X42" s="1108" t="e">
        <f t="shared" si="34"/>
        <v>#VALUE!</v>
      </c>
      <c r="Y42" s="1133">
        <f t="shared" ref="Y42:Y44" si="36">F32</f>
        <v>0</v>
      </c>
      <c r="Z42" s="1108" t="e">
        <f t="shared" si="34"/>
        <v>#VALUE!</v>
      </c>
      <c r="AA42" s="1133">
        <f t="shared" ref="AA42:AA44" si="37">H32</f>
        <v>0</v>
      </c>
      <c r="AB42" s="1109" t="e">
        <f t="shared" si="34"/>
        <v>#VALUE!</v>
      </c>
    </row>
    <row r="43" spans="2:28" x14ac:dyDescent="0.25">
      <c r="L43" s="1128">
        <f t="shared" si="29"/>
        <v>0</v>
      </c>
      <c r="M43" s="1108">
        <f>'Premium Equiv. - 4 Plans'!D11</f>
        <v>0</v>
      </c>
      <c r="N43" s="1130">
        <f t="shared" si="30"/>
        <v>0</v>
      </c>
      <c r="O43" s="1108">
        <f>M43</f>
        <v>0</v>
      </c>
      <c r="P43" s="1130">
        <f t="shared" si="31"/>
        <v>0</v>
      </c>
      <c r="Q43" s="1108">
        <f>O43</f>
        <v>0</v>
      </c>
      <c r="R43" s="1133">
        <f t="shared" si="32"/>
        <v>0</v>
      </c>
      <c r="S43" s="1109">
        <f>Q43</f>
        <v>0</v>
      </c>
      <c r="U43" s="1128">
        <f t="shared" si="33"/>
        <v>0</v>
      </c>
      <c r="V43" s="1108" t="e">
        <f t="shared" si="34"/>
        <v>#VALUE!</v>
      </c>
      <c r="W43" s="1133">
        <f t="shared" si="35"/>
        <v>0</v>
      </c>
      <c r="X43" s="1108" t="e">
        <f t="shared" si="34"/>
        <v>#VALUE!</v>
      </c>
      <c r="Y43" s="1133">
        <f t="shared" si="36"/>
        <v>0</v>
      </c>
      <c r="Z43" s="1108" t="e">
        <f t="shared" si="34"/>
        <v>#VALUE!</v>
      </c>
      <c r="AA43" s="1133">
        <f t="shared" si="37"/>
        <v>0</v>
      </c>
      <c r="AB43" s="1109" t="e">
        <f t="shared" si="34"/>
        <v>#VALUE!</v>
      </c>
    </row>
    <row r="44" spans="2:28" x14ac:dyDescent="0.25">
      <c r="L44" s="1124">
        <f t="shared" si="29"/>
        <v>0</v>
      </c>
      <c r="M44" s="1111">
        <f>'Premium Equiv. - 4 Plans'!D12</f>
        <v>0</v>
      </c>
      <c r="N44" s="1126">
        <f t="shared" si="30"/>
        <v>0</v>
      </c>
      <c r="O44" s="1170">
        <f>M44</f>
        <v>0</v>
      </c>
      <c r="P44" s="1126">
        <f t="shared" si="31"/>
        <v>0</v>
      </c>
      <c r="Q44" s="1170">
        <f>O44</f>
        <v>0</v>
      </c>
      <c r="R44" s="1132">
        <f t="shared" si="32"/>
        <v>0</v>
      </c>
      <c r="S44" s="1134">
        <f>Q44</f>
        <v>0</v>
      </c>
      <c r="U44" s="1124">
        <f t="shared" si="33"/>
        <v>0</v>
      </c>
      <c r="V44" s="1111" t="e">
        <f t="shared" si="34"/>
        <v>#VALUE!</v>
      </c>
      <c r="W44" s="1132">
        <f t="shared" si="35"/>
        <v>0</v>
      </c>
      <c r="X44" s="1111" t="e">
        <f t="shared" si="34"/>
        <v>#VALUE!</v>
      </c>
      <c r="Y44" s="1132">
        <f t="shared" si="36"/>
        <v>0</v>
      </c>
      <c r="Z44" s="1111" t="e">
        <f t="shared" si="34"/>
        <v>#VALUE!</v>
      </c>
      <c r="AA44" s="1132">
        <f t="shared" si="37"/>
        <v>0</v>
      </c>
      <c r="AB44" s="1110" t="e">
        <f t="shared" si="34"/>
        <v>#VALUE!</v>
      </c>
    </row>
    <row r="45" spans="2:28" x14ac:dyDescent="0.25">
      <c r="L45" s="1609">
        <f>M41*L41+M42*L42+M43*L43+M44*L44</f>
        <v>0</v>
      </c>
      <c r="M45" s="1610"/>
      <c r="N45" s="1611">
        <f>O41*N41+O42*N42+O43*N43+O44*N44</f>
        <v>0</v>
      </c>
      <c r="O45" s="1610"/>
      <c r="P45" s="1611">
        <f>Q41*P41+Q42*P42+Q43*P43+Q44*P44</f>
        <v>0</v>
      </c>
      <c r="Q45" s="1610"/>
      <c r="R45" s="1612">
        <f>S41*R41+S42*R42+S43*R43+S44*R44</f>
        <v>0</v>
      </c>
      <c r="S45" s="1613"/>
      <c r="U45" s="1609" t="e">
        <f>V41*U41+V42*U42+V43*U43+V44*U44</f>
        <v>#VALUE!</v>
      </c>
      <c r="V45" s="1610"/>
      <c r="W45" s="1611" t="e">
        <f>X41*W41+X42*W42+X43*W43+X44*W44</f>
        <v>#VALUE!</v>
      </c>
      <c r="X45" s="1610"/>
      <c r="Y45" s="1611" t="e">
        <f>Z41*Y41+Z42*Y42+Z43*Y43+Z44*Y44</f>
        <v>#VALUE!</v>
      </c>
      <c r="Z45" s="1610"/>
      <c r="AA45" s="1612" t="e">
        <f>AB41*AA41+AB42*AA42+AB43*AA43+AB44*AA44</f>
        <v>#VALUE!</v>
      </c>
      <c r="AB45" s="1613"/>
    </row>
    <row r="46" spans="2:28" ht="15.75" thickBot="1" x14ac:dyDescent="0.3">
      <c r="L46" s="1614">
        <f>L45*12</f>
        <v>0</v>
      </c>
      <c r="M46" s="1615"/>
      <c r="N46" s="1616">
        <f>N45*12</f>
        <v>0</v>
      </c>
      <c r="O46" s="1615"/>
      <c r="P46" s="1616">
        <f>P45*12</f>
        <v>0</v>
      </c>
      <c r="Q46" s="1615"/>
      <c r="R46" s="1617">
        <f>R45*12</f>
        <v>0</v>
      </c>
      <c r="S46" s="1618"/>
      <c r="U46" s="1614" t="e">
        <f>U45*12</f>
        <v>#VALUE!</v>
      </c>
      <c r="V46" s="1615"/>
      <c r="W46" s="1616" t="e">
        <f>W45*12</f>
        <v>#VALUE!</v>
      </c>
      <c r="X46" s="1615"/>
      <c r="Y46" s="1616" t="e">
        <f>Y45*12</f>
        <v>#VALUE!</v>
      </c>
      <c r="Z46" s="1615"/>
      <c r="AA46" s="1617" t="e">
        <f>AA45*12</f>
        <v>#VALUE!</v>
      </c>
      <c r="AB46" s="1618"/>
    </row>
    <row r="47" spans="2:28" ht="15.75" thickBot="1" x14ac:dyDescent="0.3">
      <c r="L47" s="1601">
        <f>L46+N46+P46+R46</f>
        <v>0</v>
      </c>
      <c r="M47" s="1602"/>
      <c r="N47" s="1602"/>
      <c r="O47" s="1602"/>
      <c r="P47" s="1602"/>
      <c r="Q47" s="1602"/>
      <c r="R47" s="1602"/>
      <c r="S47" s="1603"/>
      <c r="U47" s="1601" t="e">
        <f>U46+W46+Y46+AA46</f>
        <v>#VALUE!</v>
      </c>
      <c r="V47" s="1602"/>
      <c r="W47" s="1602"/>
      <c r="X47" s="1602"/>
      <c r="Y47" s="1602"/>
      <c r="Z47" s="1602"/>
      <c r="AA47" s="1602"/>
      <c r="AB47" s="1603"/>
    </row>
  </sheetData>
  <mergeCells count="109">
    <mergeCell ref="B14:C14"/>
    <mergeCell ref="D14:E14"/>
    <mergeCell ref="G14:H14"/>
    <mergeCell ref="I14:J14"/>
    <mergeCell ref="L14:M14"/>
    <mergeCell ref="N14:O14"/>
    <mergeCell ref="B15:E15"/>
    <mergeCell ref="G15:J15"/>
    <mergeCell ref="L15:O15"/>
    <mergeCell ref="C2:D2"/>
    <mergeCell ref="E2:F2"/>
    <mergeCell ref="G7:J7"/>
    <mergeCell ref="L7:O7"/>
    <mergeCell ref="B13:C13"/>
    <mergeCell ref="D13:E13"/>
    <mergeCell ref="G13:H13"/>
    <mergeCell ref="I13:J13"/>
    <mergeCell ref="L13:M13"/>
    <mergeCell ref="N13:O13"/>
    <mergeCell ref="B8:C8"/>
    <mergeCell ref="D8:E8"/>
    <mergeCell ref="G8:H8"/>
    <mergeCell ref="I8:J8"/>
    <mergeCell ref="G25:J25"/>
    <mergeCell ref="L25:O25"/>
    <mergeCell ref="G23:H23"/>
    <mergeCell ref="I23:J23"/>
    <mergeCell ref="L23:M23"/>
    <mergeCell ref="N23:O23"/>
    <mergeCell ref="L30:M30"/>
    <mergeCell ref="L8:M8"/>
    <mergeCell ref="N8:O8"/>
    <mergeCell ref="G17:J17"/>
    <mergeCell ref="L17:O17"/>
    <mergeCell ref="G18:H18"/>
    <mergeCell ref="I18:J18"/>
    <mergeCell ref="L18:M18"/>
    <mergeCell ref="N18:O18"/>
    <mergeCell ref="G24:H24"/>
    <mergeCell ref="I24:J24"/>
    <mergeCell ref="L24:M24"/>
    <mergeCell ref="N24:O24"/>
    <mergeCell ref="F35:G35"/>
    <mergeCell ref="F36:G36"/>
    <mergeCell ref="H35:I35"/>
    <mergeCell ref="H36:I36"/>
    <mergeCell ref="B37:I37"/>
    <mergeCell ref="B30:C30"/>
    <mergeCell ref="D30:E30"/>
    <mergeCell ref="B35:C35"/>
    <mergeCell ref="D35:E35"/>
    <mergeCell ref="B36:C36"/>
    <mergeCell ref="D36:E36"/>
    <mergeCell ref="U29:X29"/>
    <mergeCell ref="W30:X30"/>
    <mergeCell ref="Y30:Z30"/>
    <mergeCell ref="AA30:AB30"/>
    <mergeCell ref="N30:O30"/>
    <mergeCell ref="P30:Q30"/>
    <mergeCell ref="R30:S30"/>
    <mergeCell ref="U30:V30"/>
    <mergeCell ref="F30:G30"/>
    <mergeCell ref="H30:I30"/>
    <mergeCell ref="P46:Q46"/>
    <mergeCell ref="R46:S46"/>
    <mergeCell ref="R35:S35"/>
    <mergeCell ref="R36:S36"/>
    <mergeCell ref="U35:V35"/>
    <mergeCell ref="L35:M35"/>
    <mergeCell ref="N35:O35"/>
    <mergeCell ref="L36:M36"/>
    <mergeCell ref="N36:O36"/>
    <mergeCell ref="P35:Q35"/>
    <mergeCell ref="P36:Q36"/>
    <mergeCell ref="L39:O39"/>
    <mergeCell ref="U39:X39"/>
    <mergeCell ref="U37:AB37"/>
    <mergeCell ref="L37:S37"/>
    <mergeCell ref="W35:X35"/>
    <mergeCell ref="Y35:Z35"/>
    <mergeCell ref="AA35:AB35"/>
    <mergeCell ref="U36:V36"/>
    <mergeCell ref="W36:X36"/>
    <mergeCell ref="Y36:Z36"/>
    <mergeCell ref="AA36:AB36"/>
    <mergeCell ref="U47:AB47"/>
    <mergeCell ref="L47:S47"/>
    <mergeCell ref="L40:M40"/>
    <mergeCell ref="N40:O40"/>
    <mergeCell ref="P40:Q40"/>
    <mergeCell ref="R40:S40"/>
    <mergeCell ref="U40:V40"/>
    <mergeCell ref="W40:X40"/>
    <mergeCell ref="Y40:Z40"/>
    <mergeCell ref="AA40:AB40"/>
    <mergeCell ref="U45:V45"/>
    <mergeCell ref="W45:X45"/>
    <mergeCell ref="Y45:Z45"/>
    <mergeCell ref="AA45:AB45"/>
    <mergeCell ref="U46:V46"/>
    <mergeCell ref="W46:X46"/>
    <mergeCell ref="Y46:Z46"/>
    <mergeCell ref="AA46:AB46"/>
    <mergeCell ref="L45:M45"/>
    <mergeCell ref="N45:O45"/>
    <mergeCell ref="P45:Q45"/>
    <mergeCell ref="R45:S45"/>
    <mergeCell ref="L46:M46"/>
    <mergeCell ref="N46:O46"/>
  </mergeCells>
  <printOptions horizontalCentered="1"/>
  <pageMargins left="0.2" right="0.2"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RFP</vt:lpstr>
      <vt:lpstr>Census</vt:lpstr>
      <vt:lpstr>Med. Questionnaire</vt:lpstr>
      <vt:lpstr>LevelFundedWorksheet</vt:lpstr>
      <vt:lpstr>Underwriting</vt:lpstr>
      <vt:lpstr>Cover</vt:lpstr>
      <vt:lpstr>Intro</vt:lpstr>
      <vt:lpstr>Assumptions</vt:lpstr>
      <vt:lpstr>PremEquivwksht</vt:lpstr>
      <vt:lpstr>FI vs. SF Bar chart - 1 Plan</vt:lpstr>
      <vt:lpstr>FI vs. SF Bar chart - 2 Plan</vt:lpstr>
      <vt:lpstr>FI vs. SF Bar chart - 3 Plans</vt:lpstr>
      <vt:lpstr>FI vs. SF Bar chart - 4 Plans</vt:lpstr>
      <vt:lpstr>Health Coaching ROI</vt:lpstr>
      <vt:lpstr>HealthySolutions ROI Chart</vt:lpstr>
      <vt:lpstr>Benefit &amp; Rate Comp. - 1 Plan</vt:lpstr>
      <vt:lpstr>Benefit &amp; Rate Comp. - 2 Plans</vt:lpstr>
      <vt:lpstr>Benefit &amp; Rate Comp. - 3 Plans</vt:lpstr>
      <vt:lpstr>Benefit &amp; Rate Comp. - 4 Plans</vt:lpstr>
      <vt:lpstr>SF Illustration - 1 Plan</vt:lpstr>
      <vt:lpstr>SF Illustration - 2 Plan</vt:lpstr>
      <vt:lpstr>SF Illustration - 3 Plan</vt:lpstr>
      <vt:lpstr>SF Illustration - 4 Plans</vt:lpstr>
      <vt:lpstr>FI vs. SF Cost Savings</vt:lpstr>
      <vt:lpstr>Premium Equiv. - 1 Plan</vt:lpstr>
      <vt:lpstr>Premium Equiv. - 2 Plans</vt:lpstr>
      <vt:lpstr>Premium Equiv. - 3 Plans</vt:lpstr>
      <vt:lpstr>Premium Equiv. - 4 Plans</vt:lpstr>
      <vt:lpstr>Contingencies</vt:lpstr>
      <vt:lpstr>Imp. Costs</vt:lpstr>
      <vt:lpstr>Optional Services</vt:lpstr>
      <vt:lpstr>Back Cover</vt:lpstr>
      <vt:lpstr>'Benefit &amp; Rate Comp. - 1 Plan'!Print_Area</vt:lpstr>
      <vt:lpstr>'Benefit &amp; Rate Comp. - 2 Plans'!Print_Area</vt:lpstr>
      <vt:lpstr>'Benefit &amp; Rate Comp. - 3 Plans'!Print_Area</vt:lpstr>
      <vt:lpstr>'Benefit &amp; Rate Comp. - 4 Plans'!Print_Area</vt:lpstr>
      <vt:lpstr>Contingencies!Print_Area</vt:lpstr>
      <vt:lpstr>Cover!Print_Area</vt:lpstr>
      <vt:lpstr>'FI vs. SF Cost Savings'!Print_Area</vt:lpstr>
      <vt:lpstr>'HealthySolutions ROI Chart'!Print_Area</vt:lpstr>
      <vt:lpstr>'Imp. Costs'!Print_Area</vt:lpstr>
      <vt:lpstr>LevelFundedWorksheet!Print_Area</vt:lpstr>
      <vt:lpstr>'Premium Equiv. - 1 Plan'!Print_Area</vt:lpstr>
      <vt:lpstr>'Premium Equiv. - 2 Plans'!Print_Area</vt:lpstr>
      <vt:lpstr>'Premium Equiv. - 3 Plans'!Print_Area</vt:lpstr>
      <vt:lpstr>'Premium Equiv. - 4 Plans'!Print_Area</vt:lpstr>
      <vt:lpstr>RFP!Print_Area</vt:lpstr>
      <vt:lpstr>'SF Illustration - 2 Plan'!Print_Area</vt:lpstr>
      <vt:lpstr>'SF Illustration - 3 Plan'!Print_Area</vt:lpstr>
      <vt:lpstr>'SF Illustration - 4 Plans'!Print_Area</vt:lpstr>
      <vt:lpstr>Underwriting!Print_Area</vt:lpstr>
    </vt:vector>
  </TitlesOfParts>
  <Company>GBS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dcardwelljr</dc:creator>
  <cp:lastModifiedBy>dcardwelljr</cp:lastModifiedBy>
  <cp:lastPrinted>2018-07-31T18:21:48Z</cp:lastPrinted>
  <dcterms:created xsi:type="dcterms:W3CDTF">1998-08-25T17:46:13Z</dcterms:created>
  <dcterms:modified xsi:type="dcterms:W3CDTF">2018-11-08T22:26:55Z</dcterms:modified>
</cp:coreProperties>
</file>